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" sheetId="3" r:id="rId3"/>
    <sheet name="01,12,15" sheetId="4" r:id="rId4"/>
    <sheet name="01,09,15" sheetId="5" r:id="rId5"/>
    <sheet name="24,03,15" sheetId="6" r:id="rId6"/>
    <sheet name="школа" sheetId="7" r:id="rId7"/>
  </sheets>
  <definedNames/>
  <calcPr fullCalcOnLoad="1"/>
</workbook>
</file>

<file path=xl/sharedStrings.xml><?xml version="1.0" encoding="utf-8"?>
<sst xmlns="http://schemas.openxmlformats.org/spreadsheetml/2006/main" count="417" uniqueCount="84">
  <si>
    <t>N з/п</t>
  </si>
  <si>
    <t>Фонд заробітної плати на місяць</t>
  </si>
  <si>
    <t>Разом</t>
  </si>
  <si>
    <t>Назва посади</t>
  </si>
  <si>
    <t>Кількість штатних одиниць</t>
  </si>
  <si>
    <t>Надбавка за вислугу років</t>
  </si>
  <si>
    <t>Надбавки</t>
  </si>
  <si>
    <t>Класне керівництво</t>
  </si>
  <si>
    <t>Перевірка зошитів</t>
  </si>
  <si>
    <t>Ведення бібліотеки</t>
  </si>
  <si>
    <t>Ведення гуртків</t>
  </si>
  <si>
    <t>Фонд заробітної плати на  рік</t>
  </si>
  <si>
    <t>Мед.сестра</t>
  </si>
  <si>
    <t>Кухар</t>
  </si>
  <si>
    <t>Підсобн. Робітник</t>
  </si>
  <si>
    <t>Сторож</t>
  </si>
  <si>
    <t>Робітн. По обслугов</t>
  </si>
  <si>
    <t>Приб.службових  приміщень</t>
  </si>
  <si>
    <t>Школа</t>
  </si>
  <si>
    <t>Директор</t>
  </si>
  <si>
    <t>Вчитель</t>
  </si>
  <si>
    <t>В.Г.П.Д.</t>
  </si>
  <si>
    <t>по НВК "Дзвіночок"</t>
  </si>
  <si>
    <t>Посадовий оклад, грн.</t>
  </si>
  <si>
    <t>Часи</t>
  </si>
  <si>
    <t>Діловодство</t>
  </si>
  <si>
    <t>Керів.груп.под.дня</t>
  </si>
  <si>
    <t>15%7,5%</t>
  </si>
  <si>
    <t>Асист.вчит.</t>
  </si>
  <si>
    <t>Заступник директора</t>
  </si>
  <si>
    <t>Надбавка 10%</t>
  </si>
  <si>
    <t xml:space="preserve">ШТАТНИЙ РОЗПИС на  01.01.2015  р.       </t>
  </si>
  <si>
    <t>І.П.Зюзько</t>
  </si>
  <si>
    <t>С.Д.Шарай</t>
  </si>
  <si>
    <t>Начальник відділу освіти, молоді та спорту</t>
  </si>
  <si>
    <t>Головний бухгалтер</t>
  </si>
  <si>
    <t>40%10%8%</t>
  </si>
  <si>
    <t>Погоджено</t>
  </si>
  <si>
    <t>начальник фінансового управління</t>
  </si>
  <si>
    <t>В.І.Печко</t>
  </si>
  <si>
    <t>Затверджую</t>
  </si>
  <si>
    <t>начальник відділу освіти,молоді та спорту:</t>
  </si>
  <si>
    <t>штат у кількості 26 штатних одиниць з місячним</t>
  </si>
  <si>
    <t>фондом заробітної плати 63757гривні 34 копійки</t>
  </si>
  <si>
    <t xml:space="preserve">ШТАТНИЙ РОЗПИС на  24.03.2015  р.       </t>
  </si>
  <si>
    <t>фондом заробітної плати 63924гривні 98 копійки</t>
  </si>
  <si>
    <t xml:space="preserve">ШТАТНИЙ РОЗПИС на  01.09.2015  р.       </t>
  </si>
  <si>
    <t>вчитель-реабілітолог</t>
  </si>
  <si>
    <t>штат у кількості 31,83 штатних одиниць з місячним</t>
  </si>
  <si>
    <t>фондом заробітної плати 90636гривні 74 копійки</t>
  </si>
  <si>
    <t>В.І.Шинкаренко</t>
  </si>
  <si>
    <t>начальник відділу освіти, молоді та спорту</t>
  </si>
  <si>
    <t xml:space="preserve">ШТАТНИЙ РОЗПИС на  01.12.2015  р.       </t>
  </si>
  <si>
    <t>нічні,шкідливі умови</t>
  </si>
  <si>
    <t>фондом заробітної плати 94208гривні 40 копійок</t>
  </si>
  <si>
    <t xml:space="preserve">ШТАТНИЙ РОЗПИС на  01.01.2016  р.       </t>
  </si>
  <si>
    <t>фондом заробітної плати 93842гривні 17 копійок</t>
  </si>
  <si>
    <t>Надбавка за престижність 10%</t>
  </si>
  <si>
    <t xml:space="preserve">ШТАТНИЙ РОЗПИС на  01.05.2016  р.       </t>
  </si>
  <si>
    <t>фондом заробітної плати 100453гривень 53 копійки</t>
  </si>
  <si>
    <t xml:space="preserve">штат у кількості 31,83 штатних одиниць з місячним </t>
  </si>
  <si>
    <t>фондом заробітної плати 100453,53грн.</t>
  </si>
  <si>
    <t>1 травня 2016р.</t>
  </si>
  <si>
    <t>м.п.</t>
  </si>
  <si>
    <t>1 вересня 2016р.</t>
  </si>
  <si>
    <t xml:space="preserve">ШТАТНИЙ РОЗПИС на  01.09.2016  р.       </t>
  </si>
  <si>
    <t>по НВК "Дзвіночок"       школа</t>
  </si>
  <si>
    <t xml:space="preserve">штат у кількості 32,7 штатних одиниць з місячним </t>
  </si>
  <si>
    <t>фондом заробітної плати 101763,48грн.</t>
  </si>
  <si>
    <t>Асистент вчителя</t>
  </si>
  <si>
    <t>Вчитель-реабілітолог</t>
  </si>
  <si>
    <t>Робітник по обслуговуванню</t>
  </si>
  <si>
    <t>Прибиральник службових  приміщень</t>
  </si>
  <si>
    <t>Вихователь групи прод. дня</t>
  </si>
  <si>
    <t>ПРОЕКТ № 4</t>
  </si>
  <si>
    <t xml:space="preserve"> </t>
  </si>
  <si>
    <t xml:space="preserve">                                                                            фондом заробітної плати 101763гривень 48 копійок</t>
  </si>
  <si>
    <t xml:space="preserve">                                                                            штат у кількості 32,7 штатних одиниць з місячним</t>
  </si>
  <si>
    <t xml:space="preserve">                                                                             начальник відділу освіти, молоді та спорту</t>
  </si>
  <si>
    <t xml:space="preserve">                                           Затверджую</t>
  </si>
  <si>
    <t xml:space="preserve">         Рішення дванадцятої сесії</t>
  </si>
  <si>
    <t xml:space="preserve">         міської ради VII скликання</t>
  </si>
  <si>
    <t xml:space="preserve">          ЗАТВЕРДЖЕНО</t>
  </si>
  <si>
    <t xml:space="preserve">                             жовтня 2016 року №4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</si>
</sst>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2" fontId="5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7"/>
  <sheetViews>
    <sheetView tabSelected="1" zoomScalePageLayoutView="0" workbookViewId="0" topLeftCell="E1">
      <selection activeCell="O5" sqref="O5"/>
    </sheetView>
  </sheetViews>
  <sheetFormatPr defaultColWidth="9.00390625" defaultRowHeight="12.75"/>
  <cols>
    <col min="2" max="2" width="13.875" style="0" customWidth="1"/>
    <col min="3" max="3" width="20.875" style="0" customWidth="1"/>
    <col min="5" max="5" width="14.625" style="0" customWidth="1"/>
    <col min="6" max="6" width="9.375" style="0" bestFit="1" customWidth="1"/>
    <col min="7" max="7" width="10.25390625" style="0" customWidth="1"/>
    <col min="8" max="8" width="5.75390625" style="0" customWidth="1"/>
    <col min="9" max="9" width="11.00390625" style="0" customWidth="1"/>
    <col min="10" max="11" width="9.375" style="0" bestFit="1" customWidth="1"/>
    <col min="12" max="13" width="9.625" style="0" bestFit="1" customWidth="1"/>
    <col min="14" max="14" width="9.375" style="0" bestFit="1" customWidth="1"/>
    <col min="15" max="16" width="9.625" style="0" bestFit="1" customWidth="1"/>
    <col min="17" max="17" width="9.375" style="0" bestFit="1" customWidth="1"/>
    <col min="18" max="18" width="9.625" style="0" bestFit="1" customWidth="1"/>
    <col min="19" max="19" width="16.375" style="0" customWidth="1"/>
    <col min="20" max="20" width="16.25390625" style="0" customWidth="1"/>
    <col min="21" max="21" width="0.12890625" style="0" customWidth="1"/>
    <col min="22" max="22" width="17.75390625" style="0" customWidth="1"/>
  </cols>
  <sheetData>
    <row r="1" spans="6:22" ht="15">
      <c r="F1" t="s">
        <v>75</v>
      </c>
      <c r="S1" s="32" t="s">
        <v>74</v>
      </c>
      <c r="T1" s="32"/>
      <c r="U1" s="33"/>
      <c r="V1" s="33"/>
    </row>
    <row r="2" spans="18:22" ht="18">
      <c r="R2" s="30"/>
      <c r="S2" s="30"/>
      <c r="T2" s="51"/>
      <c r="U2" s="44"/>
      <c r="V2" s="44"/>
    </row>
    <row r="3" spans="18:22" ht="18">
      <c r="R3" s="52" t="s">
        <v>82</v>
      </c>
      <c r="S3" s="53"/>
      <c r="T3" s="53"/>
      <c r="U3" s="53"/>
      <c r="V3" s="53"/>
    </row>
    <row r="4" spans="18:23" ht="18">
      <c r="R4" s="40" t="s">
        <v>80</v>
      </c>
      <c r="S4" s="33"/>
      <c r="T4" s="33"/>
      <c r="U4" s="33"/>
      <c r="V4" s="33"/>
      <c r="W4" s="33"/>
    </row>
    <row r="5" spans="18:22" ht="18">
      <c r="R5" s="52" t="s">
        <v>81</v>
      </c>
      <c r="S5" s="53"/>
      <c r="T5" s="53"/>
      <c r="U5" s="53"/>
      <c r="V5" s="53"/>
    </row>
    <row r="6" spans="18:22" ht="15">
      <c r="R6" s="41" t="s">
        <v>83</v>
      </c>
      <c r="S6" s="33"/>
      <c r="T6" s="33"/>
      <c r="U6" s="33"/>
      <c r="V6" s="33"/>
    </row>
    <row r="7" spans="19:20" ht="15">
      <c r="S7" s="29"/>
      <c r="T7" s="29"/>
    </row>
    <row r="8" spans="3:22" ht="15">
      <c r="C8" s="12"/>
      <c r="D8" s="12"/>
      <c r="E8" s="12" t="s">
        <v>37</v>
      </c>
      <c r="F8" s="12"/>
      <c r="G8" s="12"/>
      <c r="N8" s="12"/>
      <c r="O8" s="12"/>
      <c r="P8" s="41" t="s">
        <v>79</v>
      </c>
      <c r="Q8" s="53"/>
      <c r="R8" s="53"/>
      <c r="S8" s="53"/>
      <c r="T8" s="53"/>
      <c r="U8" s="53"/>
      <c r="V8" s="53"/>
    </row>
    <row r="9" spans="3:22" ht="15">
      <c r="C9" s="12"/>
      <c r="D9" s="12"/>
      <c r="E9" s="12"/>
      <c r="F9" s="12"/>
      <c r="G9" s="12"/>
      <c r="N9" s="41" t="s">
        <v>77</v>
      </c>
      <c r="O9" s="41"/>
      <c r="P9" s="41"/>
      <c r="Q9" s="41"/>
      <c r="R9" s="41"/>
      <c r="S9" s="41"/>
      <c r="T9" s="53"/>
      <c r="U9" s="53"/>
      <c r="V9" s="53"/>
    </row>
    <row r="10" spans="3:22" ht="15">
      <c r="C10" s="31" t="s">
        <v>67</v>
      </c>
      <c r="D10" s="31"/>
      <c r="E10" s="31"/>
      <c r="F10" s="31"/>
      <c r="G10" s="31"/>
      <c r="N10" s="31" t="s">
        <v>76</v>
      </c>
      <c r="O10" s="31"/>
      <c r="P10" s="31"/>
      <c r="Q10" s="31"/>
      <c r="R10" s="31"/>
      <c r="S10" s="31"/>
      <c r="T10" s="33"/>
      <c r="U10" s="33"/>
      <c r="V10" s="33"/>
    </row>
    <row r="11" spans="3:22" ht="15">
      <c r="C11" s="31" t="s">
        <v>68</v>
      </c>
      <c r="D11" s="31"/>
      <c r="E11" s="31"/>
      <c r="F11" s="31"/>
      <c r="G11" s="12"/>
      <c r="N11" s="54" t="s">
        <v>78</v>
      </c>
      <c r="O11" s="54"/>
      <c r="P11" s="54"/>
      <c r="Q11" s="54"/>
      <c r="R11" s="54"/>
      <c r="S11" s="54"/>
      <c r="T11" s="54"/>
      <c r="U11" s="33"/>
      <c r="V11" s="33"/>
    </row>
    <row r="12" spans="3:22" ht="15">
      <c r="C12" s="12" t="s">
        <v>38</v>
      </c>
      <c r="D12" s="12"/>
      <c r="E12" s="12"/>
      <c r="F12" s="12"/>
      <c r="G12" s="12"/>
      <c r="N12" s="32" t="s">
        <v>32</v>
      </c>
      <c r="O12" s="44"/>
      <c r="P12" s="44"/>
      <c r="Q12" s="44"/>
      <c r="R12" s="44"/>
      <c r="S12" s="44"/>
      <c r="T12" s="44"/>
      <c r="U12" s="33"/>
      <c r="V12" s="33"/>
    </row>
    <row r="13" spans="6:22" ht="15">
      <c r="F13" s="12" t="s">
        <v>39</v>
      </c>
      <c r="V13" s="12" t="s">
        <v>63</v>
      </c>
    </row>
    <row r="14" spans="2:22" s="12" customFormat="1" ht="15.75">
      <c r="B14" s="11"/>
      <c r="C14" s="11"/>
      <c r="D14" s="11"/>
      <c r="E14" s="11"/>
      <c r="F14" s="11"/>
      <c r="G14" s="43" t="s">
        <v>65</v>
      </c>
      <c r="H14" s="43"/>
      <c r="I14" s="43"/>
      <c r="J14" s="43"/>
      <c r="K14" s="43"/>
      <c r="L14" s="43"/>
      <c r="M14" s="43"/>
      <c r="N14" s="43"/>
      <c r="O14" s="43"/>
      <c r="P14" s="11"/>
      <c r="Q14" s="11"/>
      <c r="R14" s="11"/>
      <c r="S14" s="27" t="s">
        <v>64</v>
      </c>
      <c r="T14" s="27"/>
      <c r="U14" s="11"/>
      <c r="V14" s="11"/>
    </row>
    <row r="15" spans="2:22" s="12" customFormat="1" ht="15.75">
      <c r="B15" s="13"/>
      <c r="C15" s="28" t="s">
        <v>64</v>
      </c>
      <c r="D15" s="13"/>
      <c r="E15" s="13"/>
      <c r="F15" s="10"/>
      <c r="G15" s="12" t="s">
        <v>63</v>
      </c>
      <c r="H15" s="10"/>
      <c r="I15" s="10" t="s">
        <v>22</v>
      </c>
      <c r="J15" s="10"/>
      <c r="K15" s="10"/>
      <c r="L15" s="10" t="s">
        <v>18</v>
      </c>
      <c r="M15" s="10"/>
      <c r="N15" s="10"/>
      <c r="O15" s="27"/>
      <c r="P15" s="27"/>
      <c r="Q15" s="10"/>
      <c r="R15" s="27"/>
      <c r="S15" s="27"/>
      <c r="T15" s="10"/>
      <c r="U15" s="10"/>
      <c r="V15" s="10"/>
    </row>
    <row r="16" spans="2:22" s="12" customFormat="1" ht="15.75"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2" customFormat="1" ht="15.75">
      <c r="B17" s="34" t="s">
        <v>0</v>
      </c>
      <c r="C17" s="35" t="s">
        <v>3</v>
      </c>
      <c r="D17" s="4"/>
      <c r="E17" s="36" t="s">
        <v>23</v>
      </c>
      <c r="F17" s="39" t="s">
        <v>4</v>
      </c>
      <c r="G17" s="36" t="s">
        <v>23</v>
      </c>
      <c r="H17" s="4"/>
      <c r="I17" s="4"/>
      <c r="J17" s="4"/>
      <c r="K17" s="35" t="s">
        <v>5</v>
      </c>
      <c r="L17" s="50"/>
      <c r="M17" s="50"/>
      <c r="N17" s="34" t="s">
        <v>6</v>
      </c>
      <c r="O17" s="34"/>
      <c r="P17" s="34"/>
      <c r="Q17" s="34"/>
      <c r="R17" s="1"/>
      <c r="S17" s="34" t="s">
        <v>57</v>
      </c>
      <c r="T17" s="34" t="s">
        <v>1</v>
      </c>
      <c r="U17" s="7"/>
      <c r="V17" s="45" t="s">
        <v>11</v>
      </c>
    </row>
    <row r="18" spans="2:22" s="12" customFormat="1" ht="63">
      <c r="B18" s="34"/>
      <c r="C18" s="35"/>
      <c r="D18" s="5"/>
      <c r="E18" s="37"/>
      <c r="F18" s="39"/>
      <c r="G18" s="37"/>
      <c r="H18" s="5"/>
      <c r="I18" s="5" t="s">
        <v>25</v>
      </c>
      <c r="J18" s="5" t="s">
        <v>26</v>
      </c>
      <c r="K18" s="48">
        <v>0.1</v>
      </c>
      <c r="L18" s="49">
        <v>0.2</v>
      </c>
      <c r="M18" s="48">
        <v>0.3</v>
      </c>
      <c r="N18" s="1" t="s">
        <v>9</v>
      </c>
      <c r="O18" s="1" t="s">
        <v>7</v>
      </c>
      <c r="P18" s="1" t="s">
        <v>8</v>
      </c>
      <c r="Q18" s="1" t="s">
        <v>10</v>
      </c>
      <c r="R18" s="2" t="s">
        <v>53</v>
      </c>
      <c r="S18" s="34"/>
      <c r="T18" s="34"/>
      <c r="U18" s="8"/>
      <c r="V18" s="46"/>
    </row>
    <row r="19" spans="2:22" s="12" customFormat="1" ht="31.5">
      <c r="B19" s="34"/>
      <c r="C19" s="35"/>
      <c r="D19" s="6"/>
      <c r="E19" s="38"/>
      <c r="F19" s="39"/>
      <c r="G19" s="38"/>
      <c r="H19" s="6"/>
      <c r="I19" s="9">
        <v>0.1</v>
      </c>
      <c r="J19" s="9">
        <v>0.05</v>
      </c>
      <c r="K19" s="34"/>
      <c r="L19" s="47"/>
      <c r="M19" s="34"/>
      <c r="N19" s="2">
        <v>0.1</v>
      </c>
      <c r="O19" s="2">
        <v>0.2</v>
      </c>
      <c r="P19" s="2" t="s">
        <v>27</v>
      </c>
      <c r="Q19" s="1"/>
      <c r="R19" s="1" t="s">
        <v>36</v>
      </c>
      <c r="S19" s="34"/>
      <c r="T19" s="34"/>
      <c r="U19" s="3"/>
      <c r="V19" s="47"/>
    </row>
    <row r="20" spans="2:22" s="12" customFormat="1" ht="15.75">
      <c r="B20" s="19">
        <v>1</v>
      </c>
      <c r="C20" s="19" t="s">
        <v>19</v>
      </c>
      <c r="D20" s="19">
        <v>14</v>
      </c>
      <c r="E20" s="20">
        <v>2868</v>
      </c>
      <c r="F20" s="19">
        <v>1</v>
      </c>
      <c r="G20" s="20">
        <f aca="true" t="shared" si="0" ref="G20:G40">E20*F20</f>
        <v>2868</v>
      </c>
      <c r="H20" s="20"/>
      <c r="I20" s="20"/>
      <c r="J20" s="20">
        <f>G20*0.05</f>
        <v>143.4</v>
      </c>
      <c r="K20" s="20"/>
      <c r="L20" s="20"/>
      <c r="M20" s="20">
        <f>(G20+H20)*0.3</f>
        <v>860.4</v>
      </c>
      <c r="N20" s="20"/>
      <c r="O20" s="20"/>
      <c r="P20" s="20"/>
      <c r="Q20" s="20"/>
      <c r="R20" s="20"/>
      <c r="S20" s="20">
        <f aca="true" t="shared" si="1" ref="S20:S29">G20*10%</f>
        <v>286.8</v>
      </c>
      <c r="T20" s="20">
        <f aca="true" t="shared" si="2" ref="T20:T35">G20+H20+I20+K20+L20+M20+N20+O20+P20+Q20+S20+J20</f>
        <v>4158.6</v>
      </c>
      <c r="U20" s="23"/>
      <c r="V20" s="20">
        <f>(T20*8)+('01,01,16'!S14*4)</f>
        <v>48888.200000000004</v>
      </c>
    </row>
    <row r="21" spans="2:22" s="12" customFormat="1" ht="31.5">
      <c r="B21" s="19">
        <v>2</v>
      </c>
      <c r="C21" s="19" t="s">
        <v>29</v>
      </c>
      <c r="D21" s="19"/>
      <c r="E21" s="20">
        <f>E20*95%</f>
        <v>2724.6</v>
      </c>
      <c r="F21" s="19">
        <v>1</v>
      </c>
      <c r="G21" s="20">
        <f t="shared" si="0"/>
        <v>2724.6</v>
      </c>
      <c r="H21" s="20"/>
      <c r="I21" s="20"/>
      <c r="J21" s="20"/>
      <c r="K21" s="20">
        <f>G21*10%</f>
        <v>272.46</v>
      </c>
      <c r="L21" s="20"/>
      <c r="M21" s="20"/>
      <c r="N21" s="20"/>
      <c r="O21" s="20"/>
      <c r="P21" s="20"/>
      <c r="Q21" s="20"/>
      <c r="R21" s="20"/>
      <c r="S21" s="20">
        <f t="shared" si="1"/>
        <v>272.46</v>
      </c>
      <c r="T21" s="20">
        <f t="shared" si="2"/>
        <v>3269.52</v>
      </c>
      <c r="U21" s="23"/>
      <c r="V21" s="20">
        <f>(T21*8)+('01,01,16'!S15*4)</f>
        <v>38436.24</v>
      </c>
    </row>
    <row r="22" spans="2:22" s="12" customFormat="1" ht="15.75">
      <c r="B22" s="19">
        <v>3</v>
      </c>
      <c r="C22" s="19" t="s">
        <v>20</v>
      </c>
      <c r="D22" s="19">
        <v>12</v>
      </c>
      <c r="E22" s="20">
        <v>2512</v>
      </c>
      <c r="F22" s="19">
        <v>7</v>
      </c>
      <c r="G22" s="20">
        <f t="shared" si="0"/>
        <v>17584</v>
      </c>
      <c r="H22" s="20"/>
      <c r="I22" s="20"/>
      <c r="J22" s="20"/>
      <c r="K22" s="20"/>
      <c r="L22" s="20"/>
      <c r="M22" s="20">
        <f>G22*0.3</f>
        <v>5275.2</v>
      </c>
      <c r="N22" s="20"/>
      <c r="O22" s="20">
        <v>2476.3</v>
      </c>
      <c r="P22" s="20">
        <v>1921.68</v>
      </c>
      <c r="Q22" s="20"/>
      <c r="R22" s="20"/>
      <c r="S22" s="20">
        <f t="shared" si="1"/>
        <v>1758.4</v>
      </c>
      <c r="T22" s="20">
        <f t="shared" si="2"/>
        <v>29015.58</v>
      </c>
      <c r="U22" s="23"/>
      <c r="V22" s="20">
        <f>(T22*8)+('01,01,16'!S16*4)</f>
        <v>348610.28</v>
      </c>
    </row>
    <row r="23" spans="2:22" s="12" customFormat="1" ht="15.75">
      <c r="B23" s="19">
        <v>4</v>
      </c>
      <c r="C23" s="19" t="s">
        <v>20</v>
      </c>
      <c r="D23" s="19">
        <v>12</v>
      </c>
      <c r="E23" s="20">
        <v>2512</v>
      </c>
      <c r="F23" s="19">
        <v>1</v>
      </c>
      <c r="G23" s="20">
        <f t="shared" si="0"/>
        <v>2512</v>
      </c>
      <c r="H23" s="20"/>
      <c r="I23" s="20"/>
      <c r="J23" s="20"/>
      <c r="K23" s="20"/>
      <c r="L23" s="20">
        <f>G23*20%</f>
        <v>502.40000000000003</v>
      </c>
      <c r="M23" s="20"/>
      <c r="N23" s="20"/>
      <c r="O23" s="20">
        <v>588.34</v>
      </c>
      <c r="P23" s="20">
        <v>376.8</v>
      </c>
      <c r="Q23" s="20"/>
      <c r="R23" s="20"/>
      <c r="S23" s="20">
        <f t="shared" si="1"/>
        <v>251.20000000000002</v>
      </c>
      <c r="T23" s="20">
        <f t="shared" si="2"/>
        <v>4230.740000000001</v>
      </c>
      <c r="U23" s="23"/>
      <c r="V23" s="20">
        <f>(T23*8)+('01,01,16'!S17*4)</f>
        <v>55557.920000000006</v>
      </c>
    </row>
    <row r="24" spans="2:22" s="12" customFormat="1" ht="15.75">
      <c r="B24" s="19">
        <v>5</v>
      </c>
      <c r="C24" s="19" t="s">
        <v>20</v>
      </c>
      <c r="D24" s="19">
        <v>11</v>
      </c>
      <c r="E24" s="20">
        <v>2334</v>
      </c>
      <c r="F24" s="19">
        <v>2.6</v>
      </c>
      <c r="G24" s="20">
        <f t="shared" si="0"/>
        <v>6068.400000000001</v>
      </c>
      <c r="H24" s="20"/>
      <c r="I24" s="20"/>
      <c r="J24" s="20"/>
      <c r="K24" s="20"/>
      <c r="L24" s="20">
        <f>G24*20%</f>
        <v>1213.68</v>
      </c>
      <c r="M24" s="20"/>
      <c r="N24" s="20">
        <v>233.4</v>
      </c>
      <c r="O24" s="20">
        <v>452.7</v>
      </c>
      <c r="P24" s="20">
        <v>722.07</v>
      </c>
      <c r="Q24" s="20"/>
      <c r="R24" s="20"/>
      <c r="S24" s="20">
        <f t="shared" si="1"/>
        <v>606.84</v>
      </c>
      <c r="T24" s="20">
        <f t="shared" si="2"/>
        <v>9297.09</v>
      </c>
      <c r="U24" s="23"/>
      <c r="V24" s="20">
        <f>(T24*8)+('01,01,16'!S18*4)</f>
        <v>110344.212</v>
      </c>
    </row>
    <row r="25" spans="2:22" s="12" customFormat="1" ht="15.75">
      <c r="B25" s="19">
        <v>6</v>
      </c>
      <c r="C25" s="19" t="s">
        <v>20</v>
      </c>
      <c r="D25" s="19">
        <v>11</v>
      </c>
      <c r="E25" s="20">
        <v>2334</v>
      </c>
      <c r="F25" s="19">
        <v>1.2</v>
      </c>
      <c r="G25" s="20">
        <f t="shared" si="0"/>
        <v>2800.7999999999997</v>
      </c>
      <c r="H25" s="20"/>
      <c r="I25" s="20"/>
      <c r="J25" s="20"/>
      <c r="K25" s="20"/>
      <c r="L25" s="20"/>
      <c r="M25" s="20">
        <f>G25*0.3</f>
        <v>840.2399999999999</v>
      </c>
      <c r="N25" s="20"/>
      <c r="O25" s="20">
        <v>480.9</v>
      </c>
      <c r="P25" s="20">
        <v>328.95</v>
      </c>
      <c r="Q25" s="20">
        <v>215.89</v>
      </c>
      <c r="R25" s="20"/>
      <c r="S25" s="20">
        <f t="shared" si="1"/>
        <v>280.08</v>
      </c>
      <c r="T25" s="20">
        <f t="shared" si="2"/>
        <v>4946.86</v>
      </c>
      <c r="U25" s="23"/>
      <c r="V25" s="20">
        <f>(T25*8)+('01,01,16'!S19*4)</f>
        <v>58438.776</v>
      </c>
    </row>
    <row r="26" spans="2:22" s="12" customFormat="1" ht="15.75">
      <c r="B26" s="19">
        <v>7</v>
      </c>
      <c r="C26" s="19" t="s">
        <v>20</v>
      </c>
      <c r="D26" s="19">
        <v>10</v>
      </c>
      <c r="E26" s="20">
        <v>2157</v>
      </c>
      <c r="F26" s="19">
        <v>2</v>
      </c>
      <c r="G26" s="20">
        <f t="shared" si="0"/>
        <v>4314</v>
      </c>
      <c r="H26" s="20"/>
      <c r="I26" s="20"/>
      <c r="J26" s="20"/>
      <c r="K26" s="20"/>
      <c r="L26" s="20"/>
      <c r="M26" s="20">
        <f>G26*0.3</f>
        <v>1294.2</v>
      </c>
      <c r="N26" s="20"/>
      <c r="O26" s="20"/>
      <c r="P26" s="20">
        <v>264.28</v>
      </c>
      <c r="Q26" s="20"/>
      <c r="R26" s="20"/>
      <c r="S26" s="20">
        <f t="shared" si="1"/>
        <v>431.40000000000003</v>
      </c>
      <c r="T26" s="20">
        <f t="shared" si="2"/>
        <v>6303.879999999999</v>
      </c>
      <c r="U26" s="23"/>
      <c r="V26" s="20">
        <f>(T26*8)+('01,01,16'!S20*4)</f>
        <v>78154.824</v>
      </c>
    </row>
    <row r="27" spans="2:22" s="12" customFormat="1" ht="15.75">
      <c r="B27" s="19">
        <v>8</v>
      </c>
      <c r="C27" s="19" t="s">
        <v>20</v>
      </c>
      <c r="D27" s="19">
        <v>9</v>
      </c>
      <c r="E27" s="20">
        <v>2050</v>
      </c>
      <c r="F27" s="19">
        <v>1.2</v>
      </c>
      <c r="G27" s="20">
        <f t="shared" si="0"/>
        <v>2460</v>
      </c>
      <c r="H27" s="20"/>
      <c r="I27" s="20"/>
      <c r="J27" s="20"/>
      <c r="K27" s="20">
        <f>G27*10%</f>
        <v>246</v>
      </c>
      <c r="L27" s="20"/>
      <c r="M27" s="20"/>
      <c r="N27" s="20"/>
      <c r="O27" s="20"/>
      <c r="P27" s="20"/>
      <c r="Q27" s="20"/>
      <c r="R27" s="20"/>
      <c r="S27" s="20">
        <f t="shared" si="1"/>
        <v>246</v>
      </c>
      <c r="T27" s="20">
        <f t="shared" si="2"/>
        <v>2952</v>
      </c>
      <c r="U27" s="23"/>
      <c r="V27" s="20">
        <f>(T27*8)+('01,01,16'!S22*4)</f>
        <v>31285.2</v>
      </c>
    </row>
    <row r="28" spans="2:22" s="12" customFormat="1" ht="15.75">
      <c r="B28" s="19">
        <v>9</v>
      </c>
      <c r="C28" s="19" t="s">
        <v>20</v>
      </c>
      <c r="D28" s="19">
        <v>9</v>
      </c>
      <c r="E28" s="20">
        <v>2050</v>
      </c>
      <c r="F28" s="19">
        <v>2</v>
      </c>
      <c r="G28" s="20">
        <f t="shared" si="0"/>
        <v>4100</v>
      </c>
      <c r="H28" s="20"/>
      <c r="I28" s="20"/>
      <c r="J28" s="20"/>
      <c r="K28" s="20"/>
      <c r="L28" s="20">
        <f>G28*20%</f>
        <v>820</v>
      </c>
      <c r="M28" s="20"/>
      <c r="N28" s="20"/>
      <c r="O28" s="20"/>
      <c r="P28" s="20">
        <v>169.62</v>
      </c>
      <c r="Q28" s="20"/>
      <c r="R28" s="20"/>
      <c r="S28" s="20">
        <f t="shared" si="1"/>
        <v>410</v>
      </c>
      <c r="T28" s="20">
        <f t="shared" si="2"/>
        <v>5499.62</v>
      </c>
      <c r="U28" s="23"/>
      <c r="V28" s="20">
        <f>(T28*8)+('01,01,16'!S23*4)</f>
        <v>49683.08</v>
      </c>
    </row>
    <row r="29" spans="2:22" s="12" customFormat="1" ht="15.75">
      <c r="B29" s="19">
        <v>10</v>
      </c>
      <c r="C29" s="19" t="s">
        <v>20</v>
      </c>
      <c r="D29" s="19">
        <v>8</v>
      </c>
      <c r="E29" s="20">
        <v>1943</v>
      </c>
      <c r="F29" s="19">
        <v>0.7</v>
      </c>
      <c r="G29" s="20">
        <f t="shared" si="0"/>
        <v>1360.1</v>
      </c>
      <c r="H29" s="20"/>
      <c r="I29" s="20"/>
      <c r="J29" s="20"/>
      <c r="K29" s="20"/>
      <c r="L29" s="20">
        <f>G29*20%</f>
        <v>272.02</v>
      </c>
      <c r="M29" s="20"/>
      <c r="N29" s="20"/>
      <c r="O29" s="20"/>
      <c r="P29" s="20"/>
      <c r="Q29" s="20"/>
      <c r="R29" s="20"/>
      <c r="S29" s="20">
        <f t="shared" si="1"/>
        <v>136.01</v>
      </c>
      <c r="T29" s="20">
        <f t="shared" si="2"/>
        <v>1768.1299999999999</v>
      </c>
      <c r="U29" s="23"/>
      <c r="V29" s="20">
        <f>(T29*8)+('01,01,16'!S24*4)</f>
        <v>16422.64</v>
      </c>
    </row>
    <row r="30" spans="2:22" s="12" customFormat="1" ht="15.75">
      <c r="B30" s="19">
        <v>11</v>
      </c>
      <c r="C30" s="19" t="s">
        <v>69</v>
      </c>
      <c r="D30" s="19">
        <v>8</v>
      </c>
      <c r="E30" s="20">
        <v>1943</v>
      </c>
      <c r="F30" s="19">
        <v>1</v>
      </c>
      <c r="G30" s="26">
        <f t="shared" si="0"/>
        <v>1943</v>
      </c>
      <c r="H30" s="20"/>
      <c r="I30" s="20"/>
      <c r="J30" s="20"/>
      <c r="K30" s="20"/>
      <c r="L30" s="20"/>
      <c r="M30" s="20">
        <f>G30*30%</f>
        <v>582.9</v>
      </c>
      <c r="N30" s="20"/>
      <c r="O30" s="20"/>
      <c r="P30" s="20"/>
      <c r="Q30" s="20"/>
      <c r="R30" s="20"/>
      <c r="S30" s="20">
        <f>(G30+H30)*10%</f>
        <v>194.3</v>
      </c>
      <c r="T30" s="20">
        <f t="shared" si="2"/>
        <v>2720.2000000000003</v>
      </c>
      <c r="U30" s="23"/>
      <c r="V30" s="20">
        <f>(T30*8)+('01,01,16'!S25*4)</f>
        <v>26871.600000000002</v>
      </c>
    </row>
    <row r="31" spans="2:22" s="12" customFormat="1" ht="15.75">
      <c r="B31" s="19">
        <v>12</v>
      </c>
      <c r="C31" s="19" t="s">
        <v>69</v>
      </c>
      <c r="D31" s="19">
        <v>9</v>
      </c>
      <c r="E31" s="20">
        <v>2050</v>
      </c>
      <c r="F31" s="19">
        <v>1</v>
      </c>
      <c r="G31" s="20">
        <f t="shared" si="0"/>
        <v>2050</v>
      </c>
      <c r="H31" s="20"/>
      <c r="I31" s="20"/>
      <c r="J31" s="20"/>
      <c r="K31" s="20"/>
      <c r="L31" s="20">
        <f>G31*20%</f>
        <v>410</v>
      </c>
      <c r="M31" s="20"/>
      <c r="N31" s="20"/>
      <c r="O31" s="20"/>
      <c r="P31" s="20"/>
      <c r="Q31" s="20"/>
      <c r="R31" s="20"/>
      <c r="S31" s="20">
        <f>G31*10%</f>
        <v>205</v>
      </c>
      <c r="T31" s="20">
        <f t="shared" si="2"/>
        <v>2665</v>
      </c>
      <c r="U31" s="23"/>
      <c r="V31" s="20">
        <f>(T31*8)+('01,01,16'!S26*4)</f>
        <v>30560</v>
      </c>
    </row>
    <row r="32" spans="2:22" s="12" customFormat="1" ht="31.5">
      <c r="B32" s="19">
        <v>13</v>
      </c>
      <c r="C32" s="19" t="s">
        <v>73</v>
      </c>
      <c r="D32" s="19">
        <v>11</v>
      </c>
      <c r="E32" s="20">
        <v>2334</v>
      </c>
      <c r="F32" s="19">
        <v>2</v>
      </c>
      <c r="G32" s="20">
        <f t="shared" si="0"/>
        <v>4668</v>
      </c>
      <c r="H32" s="20"/>
      <c r="I32" s="20"/>
      <c r="J32" s="20"/>
      <c r="K32" s="20"/>
      <c r="L32" s="20"/>
      <c r="M32" s="20">
        <f>G32*30%</f>
        <v>1400.3999999999999</v>
      </c>
      <c r="N32" s="20"/>
      <c r="O32" s="20"/>
      <c r="P32" s="20"/>
      <c r="Q32" s="20"/>
      <c r="R32" s="20"/>
      <c r="S32" s="20">
        <f>G32*10%</f>
        <v>466.8</v>
      </c>
      <c r="T32" s="20">
        <f t="shared" si="2"/>
        <v>6535.2</v>
      </c>
      <c r="U32" s="23"/>
      <c r="V32" s="20">
        <f>(T32*8)+('01,01,16'!S27*4)</f>
        <v>76843.2</v>
      </c>
    </row>
    <row r="33" spans="2:22" s="12" customFormat="1" ht="15.75">
      <c r="B33" s="19">
        <v>14</v>
      </c>
      <c r="C33" s="19" t="s">
        <v>21</v>
      </c>
      <c r="D33" s="19">
        <v>11</v>
      </c>
      <c r="E33" s="20">
        <v>2334</v>
      </c>
      <c r="F33" s="19">
        <v>1</v>
      </c>
      <c r="G33" s="20">
        <f t="shared" si="0"/>
        <v>2334</v>
      </c>
      <c r="H33" s="20"/>
      <c r="I33" s="20"/>
      <c r="J33" s="20"/>
      <c r="K33" s="20"/>
      <c r="L33" s="20">
        <f>G33*0.2</f>
        <v>466.8</v>
      </c>
      <c r="M33" s="20"/>
      <c r="N33" s="20"/>
      <c r="O33" s="20"/>
      <c r="P33" s="20"/>
      <c r="Q33" s="20"/>
      <c r="R33" s="20"/>
      <c r="S33" s="20">
        <f>G33*10%</f>
        <v>233.4</v>
      </c>
      <c r="T33" s="20">
        <f t="shared" si="2"/>
        <v>3034.2000000000003</v>
      </c>
      <c r="U33" s="23"/>
      <c r="V33" s="20">
        <f>(T33*8)+('01,01,16'!S28*4)</f>
        <v>35677.200000000004</v>
      </c>
    </row>
    <row r="34" spans="2:22" s="12" customFormat="1" ht="15.75">
      <c r="B34" s="19">
        <v>15</v>
      </c>
      <c r="C34" s="19" t="s">
        <v>21</v>
      </c>
      <c r="D34" s="19">
        <v>10</v>
      </c>
      <c r="E34" s="20">
        <v>2157</v>
      </c>
      <c r="F34" s="19">
        <v>1</v>
      </c>
      <c r="G34" s="20">
        <f t="shared" si="0"/>
        <v>2157</v>
      </c>
      <c r="H34" s="20"/>
      <c r="I34" s="20"/>
      <c r="J34" s="20"/>
      <c r="K34" s="20"/>
      <c r="L34" s="20">
        <f>G34*20%</f>
        <v>431.40000000000003</v>
      </c>
      <c r="M34" s="20"/>
      <c r="N34" s="20"/>
      <c r="O34" s="20"/>
      <c r="P34" s="20"/>
      <c r="Q34" s="20"/>
      <c r="R34" s="20"/>
      <c r="S34" s="20">
        <f>G34*10%</f>
        <v>215.70000000000002</v>
      </c>
      <c r="T34" s="20">
        <f t="shared" si="2"/>
        <v>2804.1</v>
      </c>
      <c r="U34" s="23"/>
      <c r="V34" s="20">
        <f>(T34*8)+('01,01,16'!S29*4)</f>
        <v>32968</v>
      </c>
    </row>
    <row r="35" spans="2:22" s="12" customFormat="1" ht="31.5">
      <c r="B35" s="19">
        <v>16</v>
      </c>
      <c r="C35" s="19" t="s">
        <v>70</v>
      </c>
      <c r="D35" s="19">
        <v>9</v>
      </c>
      <c r="E35" s="20">
        <v>2050</v>
      </c>
      <c r="F35" s="19">
        <v>1</v>
      </c>
      <c r="G35" s="26">
        <f t="shared" si="0"/>
        <v>2050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f>G35*10%</f>
        <v>205</v>
      </c>
      <c r="T35" s="20">
        <f t="shared" si="2"/>
        <v>2255</v>
      </c>
      <c r="U35" s="21"/>
      <c r="V35" s="20">
        <f>(T35*8)+('01,01,16'!S30*4)</f>
        <v>26510</v>
      </c>
    </row>
    <row r="36" spans="2:22" s="12" customFormat="1" ht="15.75">
      <c r="B36" s="19">
        <v>17</v>
      </c>
      <c r="C36" s="19" t="s">
        <v>13</v>
      </c>
      <c r="D36" s="19">
        <v>3</v>
      </c>
      <c r="E36" s="20">
        <v>1532</v>
      </c>
      <c r="F36" s="19">
        <v>1</v>
      </c>
      <c r="G36" s="20">
        <f t="shared" si="0"/>
        <v>1532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>G36*8%</f>
        <v>122.56</v>
      </c>
      <c r="S36" s="20"/>
      <c r="T36" s="20">
        <f>G36+H36+I36+K36+L36+M36+N36+O36+P36+Q36+S36+J36+R36</f>
        <v>1654.56</v>
      </c>
      <c r="U36" s="14"/>
      <c r="V36" s="20">
        <f>(T36*8)+('01,01,16'!S31*4)</f>
        <v>19254.239999999998</v>
      </c>
    </row>
    <row r="37" spans="2:22" s="12" customFormat="1" ht="15.75">
      <c r="B37" s="19">
        <v>18</v>
      </c>
      <c r="C37" s="19" t="s">
        <v>14</v>
      </c>
      <c r="D37" s="19">
        <v>1</v>
      </c>
      <c r="E37" s="20">
        <v>1516</v>
      </c>
      <c r="F37" s="19">
        <v>1</v>
      </c>
      <c r="G37" s="20">
        <f t="shared" si="0"/>
        <v>1516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>G37*10%</f>
        <v>151.6</v>
      </c>
      <c r="S37" s="20"/>
      <c r="T37" s="20">
        <f>G37+H37+I37+K37+L37+M37+N37+O37+P37+Q37+S37+J37+R37</f>
        <v>1667.6</v>
      </c>
      <c r="U37" s="14"/>
      <c r="V37" s="20">
        <f>(T37*8)+('01,01,16'!S32*4)</f>
        <v>19404</v>
      </c>
    </row>
    <row r="38" spans="2:22" s="12" customFormat="1" ht="15.75">
      <c r="B38" s="19">
        <v>19</v>
      </c>
      <c r="C38" s="19" t="s">
        <v>15</v>
      </c>
      <c r="D38" s="19">
        <v>2</v>
      </c>
      <c r="E38" s="20">
        <v>1521</v>
      </c>
      <c r="F38" s="19">
        <v>1</v>
      </c>
      <c r="G38" s="20">
        <f t="shared" si="0"/>
        <v>1521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>G38*40%</f>
        <v>608.4</v>
      </c>
      <c r="S38" s="20"/>
      <c r="T38" s="20">
        <f>G38+H38+I38+K38+L38+M38+N38+O38+P38+Q38+S38+J38+R38</f>
        <v>2129.4</v>
      </c>
      <c r="U38" s="14"/>
      <c r="V38" s="20">
        <f>(T38*8)+('01,01,16'!S33*4)</f>
        <v>24780</v>
      </c>
    </row>
    <row r="39" spans="2:22" s="12" customFormat="1" ht="31.5">
      <c r="B39" s="19">
        <v>20</v>
      </c>
      <c r="C39" s="19" t="s">
        <v>71</v>
      </c>
      <c r="D39" s="19">
        <v>2</v>
      </c>
      <c r="E39" s="20">
        <v>1521</v>
      </c>
      <c r="F39" s="19">
        <v>1</v>
      </c>
      <c r="G39" s="20">
        <f t="shared" si="0"/>
        <v>1521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f>G39+H39+I39+K39+L39+M39+N39+O39+P39+Q39+S39+J39+R39</f>
        <v>1521</v>
      </c>
      <c r="U39" s="14"/>
      <c r="V39" s="20">
        <f>(T39*8)+('01,01,16'!S34*4)</f>
        <v>17700</v>
      </c>
    </row>
    <row r="40" spans="2:22" s="12" customFormat="1" ht="47.25">
      <c r="B40" s="19">
        <v>21</v>
      </c>
      <c r="C40" s="19" t="s">
        <v>72</v>
      </c>
      <c r="D40" s="19">
        <v>1</v>
      </c>
      <c r="E40" s="20">
        <v>1516</v>
      </c>
      <c r="F40" s="19">
        <v>2</v>
      </c>
      <c r="G40" s="20">
        <f t="shared" si="0"/>
        <v>3032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>G40*10%</f>
        <v>303.2</v>
      </c>
      <c r="S40" s="20"/>
      <c r="T40" s="20">
        <f>G40+H40+I40+K40+L40+M40+N40+O40+P40+Q40+S40+J40+R40</f>
        <v>3335.2</v>
      </c>
      <c r="U40" s="14"/>
      <c r="V40" s="20">
        <f>(T40*8)+('01,01,16'!S35*4)</f>
        <v>38808</v>
      </c>
    </row>
    <row r="41" spans="2:22" s="12" customFormat="1" ht="15.75">
      <c r="B41" s="1"/>
      <c r="C41" s="1" t="s">
        <v>2</v>
      </c>
      <c r="D41" s="1"/>
      <c r="E41" s="22">
        <f aca="true" t="shared" si="3" ref="E41:V41">SUM(E20:E40)</f>
        <v>43958.6</v>
      </c>
      <c r="F41" s="1">
        <f t="shared" si="3"/>
        <v>32.7</v>
      </c>
      <c r="G41" s="22">
        <f t="shared" si="3"/>
        <v>71115.9</v>
      </c>
      <c r="H41" s="22">
        <f t="shared" si="3"/>
        <v>0</v>
      </c>
      <c r="I41" s="22">
        <f t="shared" si="3"/>
        <v>0</v>
      </c>
      <c r="J41" s="22">
        <f t="shared" si="3"/>
        <v>143.4</v>
      </c>
      <c r="K41" s="22">
        <f t="shared" si="3"/>
        <v>518.46</v>
      </c>
      <c r="L41" s="22">
        <f t="shared" si="3"/>
        <v>4116.3</v>
      </c>
      <c r="M41" s="22">
        <f t="shared" si="3"/>
        <v>10253.339999999998</v>
      </c>
      <c r="N41" s="22">
        <f t="shared" si="3"/>
        <v>233.4</v>
      </c>
      <c r="O41" s="22">
        <f t="shared" si="3"/>
        <v>3998.2400000000002</v>
      </c>
      <c r="P41" s="22">
        <f t="shared" si="3"/>
        <v>3783.3999999999996</v>
      </c>
      <c r="Q41" s="22">
        <f t="shared" si="3"/>
        <v>215.89</v>
      </c>
      <c r="R41" s="22">
        <f t="shared" si="3"/>
        <v>1185.76</v>
      </c>
      <c r="S41" s="22">
        <f t="shared" si="3"/>
        <v>6199.39</v>
      </c>
      <c r="T41" s="22">
        <f t="shared" si="3"/>
        <v>101763.48</v>
      </c>
      <c r="U41" s="22">
        <f t="shared" si="3"/>
        <v>0</v>
      </c>
      <c r="V41" s="22">
        <f t="shared" si="3"/>
        <v>1185197.6119999997</v>
      </c>
    </row>
    <row r="42" spans="2:22" s="12" customFormat="1" ht="15.75">
      <c r="B42" s="15"/>
      <c r="C42" s="15"/>
      <c r="D42" s="15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4"/>
    </row>
    <row r="43" spans="2:22" s="12" customFormat="1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2:22" s="12" customFormat="1" ht="15.75">
      <c r="B44" s="11"/>
      <c r="C44" s="11" t="s">
        <v>19</v>
      </c>
      <c r="D44" s="11"/>
      <c r="E44" s="11"/>
      <c r="F44" s="11"/>
      <c r="G44" s="11"/>
      <c r="H44" s="18"/>
      <c r="I44" s="18"/>
      <c r="J44" s="18"/>
      <c r="K44" s="18"/>
      <c r="L44" s="18"/>
      <c r="M44" s="18"/>
      <c r="N44" s="18"/>
      <c r="O44" s="11"/>
      <c r="P44" s="11" t="s">
        <v>50</v>
      </c>
      <c r="Q44" s="11"/>
      <c r="R44" s="11"/>
      <c r="S44" s="10"/>
      <c r="T44" s="10"/>
      <c r="U44" s="10"/>
      <c r="V44" s="10"/>
    </row>
    <row r="45" spans="2:22" s="12" customFormat="1" ht="15.75">
      <c r="B45" s="11"/>
      <c r="C45" s="11"/>
      <c r="D45" s="11"/>
      <c r="E45" s="11"/>
      <c r="F45" s="11"/>
      <c r="G45" s="11"/>
      <c r="H45" s="18"/>
      <c r="I45" s="18"/>
      <c r="J45" s="18"/>
      <c r="K45" s="18"/>
      <c r="L45" s="18"/>
      <c r="M45" s="18"/>
      <c r="N45" s="18"/>
      <c r="O45" s="11"/>
      <c r="P45" s="11"/>
      <c r="Q45" s="11"/>
      <c r="R45" s="11"/>
      <c r="S45" s="10"/>
      <c r="T45" s="10"/>
      <c r="U45" s="10"/>
      <c r="V45" s="10"/>
    </row>
    <row r="46" spans="2:22" s="12" customFormat="1" ht="15.75">
      <c r="B46" s="11"/>
      <c r="C46" s="11" t="s">
        <v>35</v>
      </c>
      <c r="D46" s="11"/>
      <c r="E46" s="11"/>
      <c r="F46" s="11"/>
      <c r="G46" s="11"/>
      <c r="H46" s="18"/>
      <c r="I46" s="18"/>
      <c r="J46" s="18"/>
      <c r="K46" s="18"/>
      <c r="L46" s="18"/>
      <c r="M46" s="18"/>
      <c r="N46" s="18"/>
      <c r="O46" s="11"/>
      <c r="P46" s="11" t="s">
        <v>33</v>
      </c>
      <c r="Q46" s="11"/>
      <c r="R46" s="11"/>
      <c r="S46" s="10"/>
      <c r="T46" s="10"/>
      <c r="U46" s="10"/>
      <c r="V46" s="10"/>
    </row>
    <row r="47" spans="2:22" s="12" customFormat="1" ht="15.75">
      <c r="B47" s="11"/>
      <c r="C47" s="11"/>
      <c r="D47" s="11"/>
      <c r="E47" s="11"/>
      <c r="F47" s="11"/>
      <c r="G47" s="11"/>
      <c r="H47" s="18"/>
      <c r="I47" s="42"/>
      <c r="J47" s="42"/>
      <c r="K47" s="42"/>
      <c r="L47" s="18"/>
      <c r="M47" s="42"/>
      <c r="N47" s="42"/>
      <c r="O47" s="11"/>
      <c r="P47" s="11"/>
      <c r="Q47" s="11"/>
      <c r="R47" s="11"/>
      <c r="S47" s="10"/>
      <c r="T47" s="10"/>
      <c r="U47" s="10"/>
      <c r="V47" s="10"/>
    </row>
    <row r="48" s="12" customFormat="1" ht="15"/>
    <row r="49" s="12" customFormat="1" ht="15"/>
    <row r="50" s="12" customFormat="1" ht="15"/>
  </sheetData>
  <sheetProtection/>
  <mergeCells count="29">
    <mergeCell ref="N9:V9"/>
    <mergeCell ref="N10:V10"/>
    <mergeCell ref="N11:V11"/>
    <mergeCell ref="R2:V2"/>
    <mergeCell ref="R3:V3"/>
    <mergeCell ref="R5:V5"/>
    <mergeCell ref="P8:V8"/>
    <mergeCell ref="T17:T19"/>
    <mergeCell ref="V17:V19"/>
    <mergeCell ref="K18:K19"/>
    <mergeCell ref="L18:L19"/>
    <mergeCell ref="M18:M19"/>
    <mergeCell ref="K17:M17"/>
    <mergeCell ref="N17:Q17"/>
    <mergeCell ref="I47:K47"/>
    <mergeCell ref="M47:N47"/>
    <mergeCell ref="S17:S19"/>
    <mergeCell ref="G14:O14"/>
    <mergeCell ref="G17:G19"/>
    <mergeCell ref="C10:G10"/>
    <mergeCell ref="S1:V1"/>
    <mergeCell ref="B17:B19"/>
    <mergeCell ref="C17:C19"/>
    <mergeCell ref="E17:E19"/>
    <mergeCell ref="F17:F19"/>
    <mergeCell ref="R4:W4"/>
    <mergeCell ref="R6:V6"/>
    <mergeCell ref="C11:F11"/>
    <mergeCell ref="N12:V12"/>
  </mergeCells>
  <printOptions/>
  <pageMargins left="0.75" right="0.41" top="0.61" bottom="0.84" header="0.29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2"/>
  <sheetViews>
    <sheetView zoomScalePageLayoutView="0" workbookViewId="0" topLeftCell="E1">
      <selection activeCell="I9" sqref="I9:M9"/>
    </sheetView>
  </sheetViews>
  <sheetFormatPr defaultColWidth="9.00390625" defaultRowHeight="12.75"/>
  <cols>
    <col min="3" max="3" width="17.125" style="0" customWidth="1"/>
    <col min="4" max="4" width="6.00390625" style="0" customWidth="1"/>
    <col min="5" max="5" width="11.25390625" style="0" customWidth="1"/>
    <col min="6" max="6" width="9.375" style="0" bestFit="1" customWidth="1"/>
    <col min="7" max="7" width="10.25390625" style="0" customWidth="1"/>
    <col min="8" max="8" width="3.00390625" style="0" customWidth="1"/>
    <col min="9" max="11" width="9.375" style="0" bestFit="1" customWidth="1"/>
    <col min="12" max="13" width="9.625" style="0" bestFit="1" customWidth="1"/>
    <col min="14" max="14" width="9.375" style="0" bestFit="1" customWidth="1"/>
    <col min="15" max="16" width="9.625" style="0" bestFit="1" customWidth="1"/>
    <col min="17" max="17" width="9.375" style="0" bestFit="1" customWidth="1"/>
    <col min="18" max="19" width="9.625" style="0" bestFit="1" customWidth="1"/>
    <col min="20" max="20" width="10.75390625" style="0" customWidth="1"/>
    <col min="21" max="21" width="0.12890625" style="0" customWidth="1"/>
    <col min="22" max="22" width="12.625" style="0" customWidth="1"/>
  </cols>
  <sheetData>
    <row r="2" spans="3:20" ht="15">
      <c r="C2" s="12"/>
      <c r="D2" s="12"/>
      <c r="E2" s="12" t="s">
        <v>37</v>
      </c>
      <c r="F2" s="12"/>
      <c r="G2" s="12"/>
      <c r="N2" s="12"/>
      <c r="O2" s="12"/>
      <c r="P2" s="12" t="s">
        <v>40</v>
      </c>
      <c r="Q2" s="12"/>
      <c r="R2" s="12"/>
      <c r="S2" s="12"/>
      <c r="T2" s="12"/>
    </row>
    <row r="3" spans="3:20" ht="15">
      <c r="C3" s="12"/>
      <c r="D3" s="12"/>
      <c r="E3" s="12"/>
      <c r="F3" s="12"/>
      <c r="G3" s="12"/>
      <c r="N3" s="31" t="s">
        <v>48</v>
      </c>
      <c r="O3" s="31"/>
      <c r="P3" s="31"/>
      <c r="Q3" s="31"/>
      <c r="R3" s="31"/>
      <c r="S3" s="31"/>
      <c r="T3" s="12"/>
    </row>
    <row r="4" spans="3:20" ht="15">
      <c r="C4" s="12" t="s">
        <v>60</v>
      </c>
      <c r="D4" s="12"/>
      <c r="E4" s="12"/>
      <c r="F4" s="12"/>
      <c r="G4" s="12"/>
      <c r="N4" s="31" t="s">
        <v>59</v>
      </c>
      <c r="O4" s="31"/>
      <c r="P4" s="31"/>
      <c r="Q4" s="31"/>
      <c r="R4" s="31"/>
      <c r="S4" s="31"/>
      <c r="T4" s="12"/>
    </row>
    <row r="5" spans="3:20" ht="15">
      <c r="C5" s="12" t="s">
        <v>61</v>
      </c>
      <c r="D5" s="12"/>
      <c r="E5" s="12"/>
      <c r="F5" s="12"/>
      <c r="G5" s="12"/>
      <c r="N5" s="12" t="s">
        <v>51</v>
      </c>
      <c r="O5" s="12"/>
      <c r="P5" s="12"/>
      <c r="Q5" s="12"/>
      <c r="R5" s="12"/>
      <c r="S5" s="12"/>
      <c r="T5" s="12"/>
    </row>
    <row r="6" spans="3:20" ht="15.75">
      <c r="C6" s="12" t="s">
        <v>38</v>
      </c>
      <c r="D6" s="12"/>
      <c r="E6" s="12"/>
      <c r="F6" s="12"/>
      <c r="G6" s="12"/>
      <c r="N6" s="18"/>
      <c r="O6" s="25"/>
      <c r="P6" s="25"/>
      <c r="Q6" s="12" t="s">
        <v>32</v>
      </c>
      <c r="R6" s="12"/>
      <c r="S6" s="12"/>
      <c r="T6" s="12"/>
    </row>
    <row r="7" ht="15">
      <c r="F7" s="12" t="s">
        <v>39</v>
      </c>
    </row>
    <row r="8" spans="2:22" s="12" customFormat="1" ht="15.75">
      <c r="B8" s="11"/>
      <c r="C8" s="11"/>
      <c r="D8" s="11"/>
      <c r="E8" s="11"/>
      <c r="F8" s="11"/>
      <c r="G8" s="43" t="s">
        <v>58</v>
      </c>
      <c r="H8" s="43"/>
      <c r="I8" s="43"/>
      <c r="J8" s="43"/>
      <c r="K8" s="43"/>
      <c r="L8" s="43"/>
      <c r="M8" s="43"/>
      <c r="N8" s="43"/>
      <c r="O8" s="43"/>
      <c r="P8" s="11"/>
      <c r="Q8" s="11"/>
      <c r="R8" s="11"/>
      <c r="S8" s="11"/>
      <c r="T8" s="11"/>
      <c r="U8" s="11"/>
      <c r="V8" s="11"/>
    </row>
    <row r="9" spans="2:22" s="12" customFormat="1" ht="15.75">
      <c r="B9" s="13"/>
      <c r="C9" s="28" t="s">
        <v>62</v>
      </c>
      <c r="D9" s="13"/>
      <c r="E9" s="13"/>
      <c r="F9" s="10"/>
      <c r="G9" s="12" t="s">
        <v>63</v>
      </c>
      <c r="H9" s="10"/>
      <c r="I9" s="43" t="s">
        <v>66</v>
      </c>
      <c r="J9" s="43"/>
      <c r="K9" s="43"/>
      <c r="L9" s="43"/>
      <c r="M9" s="43"/>
      <c r="N9" s="10"/>
      <c r="O9" s="27" t="s">
        <v>62</v>
      </c>
      <c r="P9" s="27"/>
      <c r="Q9" s="10"/>
      <c r="R9" s="10"/>
      <c r="S9" s="12" t="s">
        <v>63</v>
      </c>
      <c r="T9" s="10"/>
      <c r="U9" s="10"/>
      <c r="V9" s="10"/>
    </row>
    <row r="10" spans="2:22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12" customFormat="1" ht="15.75">
      <c r="B11" s="34" t="s">
        <v>0</v>
      </c>
      <c r="C11" s="35" t="s">
        <v>3</v>
      </c>
      <c r="D11" s="4"/>
      <c r="E11" s="36" t="s">
        <v>23</v>
      </c>
      <c r="F11" s="39" t="s">
        <v>4</v>
      </c>
      <c r="G11" s="36" t="s">
        <v>23</v>
      </c>
      <c r="H11" s="4"/>
      <c r="I11" s="4"/>
      <c r="J11" s="4"/>
      <c r="K11" s="35" t="s">
        <v>5</v>
      </c>
      <c r="L11" s="50"/>
      <c r="M11" s="50"/>
      <c r="N11" s="34" t="s">
        <v>6</v>
      </c>
      <c r="O11" s="34"/>
      <c r="P11" s="34"/>
      <c r="Q11" s="34"/>
      <c r="R11" s="1"/>
      <c r="S11" s="34" t="s">
        <v>57</v>
      </c>
      <c r="T11" s="34" t="s">
        <v>1</v>
      </c>
      <c r="U11" s="7"/>
      <c r="V11" s="45" t="s">
        <v>11</v>
      </c>
    </row>
    <row r="12" spans="2:22" s="12" customFormat="1" ht="63">
      <c r="B12" s="34"/>
      <c r="C12" s="35"/>
      <c r="D12" s="5"/>
      <c r="E12" s="37"/>
      <c r="F12" s="39"/>
      <c r="G12" s="37"/>
      <c r="H12" s="5"/>
      <c r="I12" s="5" t="s">
        <v>25</v>
      </c>
      <c r="J12" s="5" t="s">
        <v>26</v>
      </c>
      <c r="K12" s="48">
        <v>0.1</v>
      </c>
      <c r="L12" s="49">
        <v>0.2</v>
      </c>
      <c r="M12" s="48">
        <v>0.3</v>
      </c>
      <c r="N12" s="1" t="s">
        <v>9</v>
      </c>
      <c r="O12" s="1" t="s">
        <v>7</v>
      </c>
      <c r="P12" s="1" t="s">
        <v>8</v>
      </c>
      <c r="Q12" s="1" t="s">
        <v>10</v>
      </c>
      <c r="R12" s="2" t="s">
        <v>53</v>
      </c>
      <c r="S12" s="34"/>
      <c r="T12" s="34"/>
      <c r="U12" s="8"/>
      <c r="V12" s="46"/>
    </row>
    <row r="13" spans="2:22" s="12" customFormat="1" ht="31.5">
      <c r="B13" s="34"/>
      <c r="C13" s="35"/>
      <c r="D13" s="6"/>
      <c r="E13" s="38"/>
      <c r="F13" s="39"/>
      <c r="G13" s="38"/>
      <c r="H13" s="6"/>
      <c r="I13" s="9">
        <v>0.1</v>
      </c>
      <c r="J13" s="9">
        <v>0.05</v>
      </c>
      <c r="K13" s="34"/>
      <c r="L13" s="47"/>
      <c r="M13" s="34"/>
      <c r="N13" s="2">
        <v>0.1</v>
      </c>
      <c r="O13" s="2">
        <v>0.2</v>
      </c>
      <c r="P13" s="2" t="s">
        <v>27</v>
      </c>
      <c r="Q13" s="1"/>
      <c r="R13" s="1" t="s">
        <v>36</v>
      </c>
      <c r="S13" s="34"/>
      <c r="T13" s="34"/>
      <c r="U13" s="3"/>
      <c r="V13" s="47"/>
    </row>
    <row r="14" spans="2:22" s="12" customFormat="1" ht="15.75">
      <c r="B14" s="19">
        <v>1</v>
      </c>
      <c r="C14" s="19" t="s">
        <v>19</v>
      </c>
      <c r="D14" s="19">
        <v>14</v>
      </c>
      <c r="E14" s="20">
        <v>2868</v>
      </c>
      <c r="F14" s="19">
        <v>1</v>
      </c>
      <c r="G14" s="20">
        <f aca="true" t="shared" si="0" ref="G14:G35">E14*F14</f>
        <v>2868</v>
      </c>
      <c r="H14" s="20"/>
      <c r="I14" s="20"/>
      <c r="J14" s="20">
        <f>G14*0.05</f>
        <v>143.4</v>
      </c>
      <c r="K14" s="20"/>
      <c r="L14" s="20"/>
      <c r="M14" s="20">
        <f>(G14+H14)*0.3</f>
        <v>860.4</v>
      </c>
      <c r="N14" s="20"/>
      <c r="O14" s="20"/>
      <c r="P14" s="20"/>
      <c r="Q14" s="20"/>
      <c r="R14" s="20"/>
      <c r="S14" s="20">
        <f aca="true" t="shared" si="1" ref="S14:S24">G14*10%</f>
        <v>286.8</v>
      </c>
      <c r="T14" s="20">
        <f aca="true" t="shared" si="2" ref="T14:T30">G14+H14+I14+K14+L14+M14+N14+O14+P14+Q14+S14+J14</f>
        <v>4158.6</v>
      </c>
      <c r="U14" s="23"/>
      <c r="V14" s="20">
        <f>(T14*8)+('01,01,16'!S14*4)</f>
        <v>48888.200000000004</v>
      </c>
    </row>
    <row r="15" spans="2:22" s="12" customFormat="1" ht="31.5">
      <c r="B15" s="19">
        <v>2</v>
      </c>
      <c r="C15" s="19" t="s">
        <v>29</v>
      </c>
      <c r="D15" s="19"/>
      <c r="E15" s="20">
        <f>E14*95%</f>
        <v>2724.6</v>
      </c>
      <c r="F15" s="19">
        <v>1</v>
      </c>
      <c r="G15" s="20">
        <f t="shared" si="0"/>
        <v>2724.6</v>
      </c>
      <c r="H15" s="20"/>
      <c r="I15" s="20"/>
      <c r="J15" s="20"/>
      <c r="K15" s="20">
        <f>G15*10%</f>
        <v>272.46</v>
      </c>
      <c r="L15" s="20"/>
      <c r="M15" s="20"/>
      <c r="N15" s="20"/>
      <c r="O15" s="20"/>
      <c r="P15" s="20"/>
      <c r="Q15" s="20"/>
      <c r="R15" s="20"/>
      <c r="S15" s="20">
        <f t="shared" si="1"/>
        <v>272.46</v>
      </c>
      <c r="T15" s="20">
        <f t="shared" si="2"/>
        <v>3269.52</v>
      </c>
      <c r="U15" s="23"/>
      <c r="V15" s="20">
        <f>(T15*8)+('01,01,16'!S15*4)</f>
        <v>38436.24</v>
      </c>
    </row>
    <row r="16" spans="2:22" s="12" customFormat="1" ht="15.75">
      <c r="B16" s="19">
        <v>3</v>
      </c>
      <c r="C16" s="19" t="s">
        <v>20</v>
      </c>
      <c r="D16" s="19">
        <v>12</v>
      </c>
      <c r="E16" s="20">
        <v>2512</v>
      </c>
      <c r="F16" s="19">
        <v>7.5</v>
      </c>
      <c r="G16" s="20">
        <f t="shared" si="0"/>
        <v>18840</v>
      </c>
      <c r="H16" s="20"/>
      <c r="I16" s="20"/>
      <c r="J16" s="20"/>
      <c r="K16" s="20"/>
      <c r="L16" s="20"/>
      <c r="M16" s="20">
        <f>G16*0.3</f>
        <v>5652</v>
      </c>
      <c r="N16" s="20"/>
      <c r="O16" s="20">
        <v>2476.3</v>
      </c>
      <c r="P16" s="20">
        <v>1921.68</v>
      </c>
      <c r="Q16" s="20"/>
      <c r="R16" s="20"/>
      <c r="S16" s="20">
        <f t="shared" si="1"/>
        <v>1884</v>
      </c>
      <c r="T16" s="20">
        <f t="shared" si="2"/>
        <v>30773.98</v>
      </c>
      <c r="U16" s="23"/>
      <c r="V16" s="20">
        <f>(T16*8)+('01,01,16'!S16*4)</f>
        <v>362677.48</v>
      </c>
    </row>
    <row r="17" spans="2:22" s="12" customFormat="1" ht="15.75">
      <c r="B17" s="19">
        <v>4</v>
      </c>
      <c r="C17" s="19" t="s">
        <v>20</v>
      </c>
      <c r="D17" s="19">
        <v>12</v>
      </c>
      <c r="E17" s="20">
        <v>2512</v>
      </c>
      <c r="F17" s="19">
        <v>1.5</v>
      </c>
      <c r="G17" s="20">
        <f t="shared" si="0"/>
        <v>3768</v>
      </c>
      <c r="H17" s="20"/>
      <c r="I17" s="20"/>
      <c r="J17" s="20"/>
      <c r="K17" s="20"/>
      <c r="L17" s="20">
        <f>G17*20%</f>
        <v>753.6</v>
      </c>
      <c r="M17" s="20"/>
      <c r="N17" s="20"/>
      <c r="O17" s="20">
        <v>588.34</v>
      </c>
      <c r="P17" s="20">
        <v>376.8</v>
      </c>
      <c r="Q17" s="20"/>
      <c r="R17" s="20"/>
      <c r="S17" s="20">
        <f t="shared" si="1"/>
        <v>376.8</v>
      </c>
      <c r="T17" s="20">
        <f t="shared" si="2"/>
        <v>5863.540000000001</v>
      </c>
      <c r="U17" s="23"/>
      <c r="V17" s="20">
        <f>(T17*8)+('01,01,16'!S17*4)</f>
        <v>68620.32</v>
      </c>
    </row>
    <row r="18" spans="2:22" s="12" customFormat="1" ht="15.75">
      <c r="B18" s="19">
        <v>5</v>
      </c>
      <c r="C18" s="19" t="s">
        <v>20</v>
      </c>
      <c r="D18" s="19">
        <v>11</v>
      </c>
      <c r="E18" s="20">
        <v>2334</v>
      </c>
      <c r="F18" s="19">
        <v>2.67</v>
      </c>
      <c r="G18" s="20">
        <f t="shared" si="0"/>
        <v>6231.78</v>
      </c>
      <c r="H18" s="20"/>
      <c r="I18" s="20"/>
      <c r="J18" s="20"/>
      <c r="K18" s="20"/>
      <c r="L18" s="20">
        <f>G18*20%</f>
        <v>1246.356</v>
      </c>
      <c r="M18" s="20"/>
      <c r="N18" s="20">
        <v>233.4</v>
      </c>
      <c r="O18" s="20">
        <v>452.7</v>
      </c>
      <c r="P18" s="20">
        <v>722.07</v>
      </c>
      <c r="Q18" s="20"/>
      <c r="R18" s="20"/>
      <c r="S18" s="20">
        <f t="shared" si="1"/>
        <v>623.178</v>
      </c>
      <c r="T18" s="20">
        <f t="shared" si="2"/>
        <v>9509.483999999999</v>
      </c>
      <c r="U18" s="23"/>
      <c r="V18" s="20">
        <f>(T18*8)+('01,01,16'!S18*4)</f>
        <v>112043.36399999999</v>
      </c>
    </row>
    <row r="19" spans="2:22" s="12" customFormat="1" ht="15.75">
      <c r="B19" s="19">
        <v>6</v>
      </c>
      <c r="C19" s="19" t="s">
        <v>20</v>
      </c>
      <c r="D19" s="19">
        <v>11</v>
      </c>
      <c r="E19" s="20">
        <v>2334</v>
      </c>
      <c r="F19" s="19">
        <v>1.22</v>
      </c>
      <c r="G19" s="20">
        <f t="shared" si="0"/>
        <v>2847.48</v>
      </c>
      <c r="H19" s="20"/>
      <c r="I19" s="20"/>
      <c r="J19" s="20"/>
      <c r="K19" s="20"/>
      <c r="L19" s="20"/>
      <c r="M19" s="20">
        <f>G19*0.3</f>
        <v>854.244</v>
      </c>
      <c r="N19" s="20"/>
      <c r="O19" s="20">
        <v>480.9</v>
      </c>
      <c r="P19" s="20">
        <v>328.95</v>
      </c>
      <c r="Q19" s="20">
        <v>215.89</v>
      </c>
      <c r="R19" s="20"/>
      <c r="S19" s="20">
        <f t="shared" si="1"/>
        <v>284.748</v>
      </c>
      <c r="T19" s="20">
        <f t="shared" si="2"/>
        <v>5012.2119999999995</v>
      </c>
      <c r="U19" s="23"/>
      <c r="V19" s="20">
        <f>(T19*8)+('01,01,16'!S19*4)</f>
        <v>58961.592</v>
      </c>
    </row>
    <row r="20" spans="2:22" s="12" customFormat="1" ht="15.75">
      <c r="B20" s="19">
        <v>7</v>
      </c>
      <c r="C20" s="19" t="s">
        <v>20</v>
      </c>
      <c r="D20" s="19">
        <v>10</v>
      </c>
      <c r="E20" s="20">
        <v>2157</v>
      </c>
      <c r="F20" s="19">
        <v>2.39</v>
      </c>
      <c r="G20" s="20">
        <f t="shared" si="0"/>
        <v>5155.2300000000005</v>
      </c>
      <c r="H20" s="20"/>
      <c r="I20" s="20"/>
      <c r="J20" s="20"/>
      <c r="K20" s="20"/>
      <c r="L20" s="20"/>
      <c r="M20" s="20">
        <f>G20*0.3</f>
        <v>1546.5690000000002</v>
      </c>
      <c r="N20" s="20"/>
      <c r="O20" s="20"/>
      <c r="P20" s="20">
        <v>264.28</v>
      </c>
      <c r="Q20" s="20"/>
      <c r="R20" s="20"/>
      <c r="S20" s="20">
        <f t="shared" si="1"/>
        <v>515.523</v>
      </c>
      <c r="T20" s="20">
        <f t="shared" si="2"/>
        <v>7481.602000000001</v>
      </c>
      <c r="U20" s="23"/>
      <c r="V20" s="20">
        <f>(T20*8)+('01,01,16'!S20*4)</f>
        <v>87576.6</v>
      </c>
    </row>
    <row r="21" spans="2:22" s="12" customFormat="1" ht="15.75">
      <c r="B21" s="19">
        <v>8</v>
      </c>
      <c r="C21" s="19" t="s">
        <v>20</v>
      </c>
      <c r="D21" s="19">
        <v>10</v>
      </c>
      <c r="E21" s="20">
        <v>2157</v>
      </c>
      <c r="F21" s="19">
        <v>0.44</v>
      </c>
      <c r="G21" s="20">
        <f t="shared" si="0"/>
        <v>949.08</v>
      </c>
      <c r="H21" s="20"/>
      <c r="I21" s="20"/>
      <c r="J21" s="20"/>
      <c r="K21" s="20">
        <f>G21*10%</f>
        <v>94.90800000000002</v>
      </c>
      <c r="L21" s="20"/>
      <c r="M21" s="20"/>
      <c r="N21" s="20"/>
      <c r="O21" s="20"/>
      <c r="P21" s="20"/>
      <c r="Q21" s="20"/>
      <c r="R21" s="20"/>
      <c r="S21" s="20">
        <f t="shared" si="1"/>
        <v>94.90800000000002</v>
      </c>
      <c r="T21" s="20">
        <f t="shared" si="2"/>
        <v>1138.8960000000002</v>
      </c>
      <c r="U21" s="23"/>
      <c r="V21" s="20">
        <f>(T21*8)+('01,01,16'!S21*4)</f>
        <v>13390.080000000002</v>
      </c>
    </row>
    <row r="22" spans="2:22" s="12" customFormat="1" ht="15.75">
      <c r="B22" s="19">
        <v>9</v>
      </c>
      <c r="C22" s="19" t="s">
        <v>20</v>
      </c>
      <c r="D22" s="19">
        <v>9</v>
      </c>
      <c r="E22" s="20">
        <v>2050</v>
      </c>
      <c r="F22" s="19">
        <v>0.83</v>
      </c>
      <c r="G22" s="20">
        <f t="shared" si="0"/>
        <v>1701.5</v>
      </c>
      <c r="H22" s="20"/>
      <c r="I22" s="20"/>
      <c r="J22" s="20"/>
      <c r="K22" s="20">
        <f>G22*10%</f>
        <v>170.15</v>
      </c>
      <c r="L22" s="20"/>
      <c r="M22" s="20"/>
      <c r="N22" s="20"/>
      <c r="O22" s="20"/>
      <c r="P22" s="20"/>
      <c r="Q22" s="20"/>
      <c r="R22" s="20"/>
      <c r="S22" s="20">
        <f t="shared" si="1"/>
        <v>170.15</v>
      </c>
      <c r="T22" s="20">
        <f t="shared" si="2"/>
        <v>2041.8000000000002</v>
      </c>
      <c r="U22" s="23"/>
      <c r="V22" s="20">
        <f>(T22*8)+('01,01,16'!S22*4)</f>
        <v>24003.600000000002</v>
      </c>
    </row>
    <row r="23" spans="2:22" s="12" customFormat="1" ht="15.75">
      <c r="B23" s="19">
        <v>10</v>
      </c>
      <c r="C23" s="19" t="s">
        <v>20</v>
      </c>
      <c r="D23" s="19">
        <v>9</v>
      </c>
      <c r="E23" s="20">
        <v>2050</v>
      </c>
      <c r="F23" s="19">
        <v>0.54</v>
      </c>
      <c r="G23" s="20">
        <f t="shared" si="0"/>
        <v>1107</v>
      </c>
      <c r="H23" s="20"/>
      <c r="I23" s="20"/>
      <c r="J23" s="20"/>
      <c r="K23" s="20"/>
      <c r="L23" s="20">
        <f>G23*20%</f>
        <v>221.4</v>
      </c>
      <c r="M23" s="20"/>
      <c r="N23" s="20"/>
      <c r="O23" s="20"/>
      <c r="P23" s="20">
        <v>169.62</v>
      </c>
      <c r="Q23" s="20"/>
      <c r="R23" s="20"/>
      <c r="S23" s="20">
        <f t="shared" si="1"/>
        <v>110.7</v>
      </c>
      <c r="T23" s="20">
        <f t="shared" si="2"/>
        <v>1608.72</v>
      </c>
      <c r="U23" s="23"/>
      <c r="V23" s="20">
        <f>(T23*8)+('01,01,16'!S23*4)</f>
        <v>18555.88</v>
      </c>
    </row>
    <row r="24" spans="2:22" s="12" customFormat="1" ht="15.75">
      <c r="B24" s="19">
        <v>11</v>
      </c>
      <c r="C24" s="19" t="s">
        <v>20</v>
      </c>
      <c r="D24" s="19">
        <v>8</v>
      </c>
      <c r="E24" s="20">
        <v>1943</v>
      </c>
      <c r="F24" s="19">
        <v>0.24</v>
      </c>
      <c r="G24" s="20">
        <f t="shared" si="0"/>
        <v>466.32</v>
      </c>
      <c r="H24" s="20"/>
      <c r="I24" s="20"/>
      <c r="J24" s="20"/>
      <c r="K24" s="20"/>
      <c r="L24" s="20">
        <f>G24*20%</f>
        <v>93.26400000000001</v>
      </c>
      <c r="M24" s="20"/>
      <c r="N24" s="20"/>
      <c r="O24" s="20"/>
      <c r="P24" s="20"/>
      <c r="Q24" s="20"/>
      <c r="R24" s="20"/>
      <c r="S24" s="20">
        <f t="shared" si="1"/>
        <v>46.632000000000005</v>
      </c>
      <c r="T24" s="20">
        <f t="shared" si="2"/>
        <v>606.2160000000001</v>
      </c>
      <c r="U24" s="23"/>
      <c r="V24" s="20">
        <f>(T24*8)+('01,01,16'!S24*4)</f>
        <v>7127.328000000001</v>
      </c>
    </row>
    <row r="25" spans="2:22" s="12" customFormat="1" ht="15.75">
      <c r="B25" s="19">
        <v>12</v>
      </c>
      <c r="C25" s="19" t="s">
        <v>28</v>
      </c>
      <c r="D25" s="19">
        <v>8</v>
      </c>
      <c r="E25" s="20">
        <v>1943</v>
      </c>
      <c r="F25" s="19">
        <v>1</v>
      </c>
      <c r="G25" s="26">
        <f t="shared" si="0"/>
        <v>1943</v>
      </c>
      <c r="H25" s="20"/>
      <c r="I25" s="20"/>
      <c r="J25" s="20"/>
      <c r="K25" s="20"/>
      <c r="L25" s="20"/>
      <c r="M25" s="20">
        <f>G25*30%</f>
        <v>582.9</v>
      </c>
      <c r="N25" s="20"/>
      <c r="O25" s="20"/>
      <c r="P25" s="20"/>
      <c r="Q25" s="20"/>
      <c r="R25" s="20"/>
      <c r="S25" s="20">
        <f>(G25+H25)*10%</f>
        <v>194.3</v>
      </c>
      <c r="T25" s="20">
        <f t="shared" si="2"/>
        <v>2720.2000000000003</v>
      </c>
      <c r="U25" s="23"/>
      <c r="V25" s="20">
        <f>(T25*8)+('01,01,16'!S25*4)</f>
        <v>26871.600000000002</v>
      </c>
    </row>
    <row r="26" spans="2:22" s="12" customFormat="1" ht="15.75">
      <c r="B26" s="19">
        <v>13</v>
      </c>
      <c r="C26" s="19" t="s">
        <v>28</v>
      </c>
      <c r="D26" s="19">
        <v>9</v>
      </c>
      <c r="E26" s="20">
        <v>2050</v>
      </c>
      <c r="F26" s="19">
        <v>0.5</v>
      </c>
      <c r="G26" s="20">
        <f t="shared" si="0"/>
        <v>1025</v>
      </c>
      <c r="H26" s="20"/>
      <c r="I26" s="20"/>
      <c r="J26" s="20"/>
      <c r="K26" s="20"/>
      <c r="L26" s="20">
        <f>G26*20%</f>
        <v>205</v>
      </c>
      <c r="M26" s="20"/>
      <c r="N26" s="20"/>
      <c r="O26" s="20"/>
      <c r="P26" s="20"/>
      <c r="Q26" s="20"/>
      <c r="R26" s="20"/>
      <c r="S26" s="20">
        <f>G26*10%</f>
        <v>102.5</v>
      </c>
      <c r="T26" s="20">
        <f t="shared" si="2"/>
        <v>1332.5</v>
      </c>
      <c r="U26" s="23"/>
      <c r="V26" s="20">
        <f>(T26*8)+('01,01,16'!S26*4)</f>
        <v>19900</v>
      </c>
    </row>
    <row r="27" spans="2:22" s="12" customFormat="1" ht="15.75">
      <c r="B27" s="19">
        <v>14</v>
      </c>
      <c r="C27" s="19" t="s">
        <v>21</v>
      </c>
      <c r="D27" s="19">
        <v>11</v>
      </c>
      <c r="E27" s="20">
        <v>2334</v>
      </c>
      <c r="F27" s="19">
        <v>2</v>
      </c>
      <c r="G27" s="20">
        <f t="shared" si="0"/>
        <v>4668</v>
      </c>
      <c r="H27" s="20"/>
      <c r="I27" s="20"/>
      <c r="J27" s="20"/>
      <c r="K27" s="20"/>
      <c r="L27" s="20"/>
      <c r="M27" s="20">
        <f>G27*30%</f>
        <v>1400.3999999999999</v>
      </c>
      <c r="N27" s="20"/>
      <c r="O27" s="20"/>
      <c r="P27" s="20"/>
      <c r="Q27" s="20"/>
      <c r="R27" s="20"/>
      <c r="S27" s="20">
        <f>G27*10%</f>
        <v>466.8</v>
      </c>
      <c r="T27" s="20">
        <f t="shared" si="2"/>
        <v>6535.2</v>
      </c>
      <c r="U27" s="23"/>
      <c r="V27" s="20">
        <f>(T27*8)+('01,01,16'!S27*4)</f>
        <v>76843.2</v>
      </c>
    </row>
    <row r="28" spans="2:22" s="12" customFormat="1" ht="15.75">
      <c r="B28" s="19">
        <v>15</v>
      </c>
      <c r="C28" s="19" t="s">
        <v>21</v>
      </c>
      <c r="D28" s="19">
        <v>11</v>
      </c>
      <c r="E28" s="20">
        <v>2334</v>
      </c>
      <c r="F28" s="19">
        <v>1</v>
      </c>
      <c r="G28" s="20">
        <f t="shared" si="0"/>
        <v>2334</v>
      </c>
      <c r="H28" s="20"/>
      <c r="I28" s="20"/>
      <c r="J28" s="20"/>
      <c r="K28" s="20"/>
      <c r="L28" s="20">
        <f>G28*0.2</f>
        <v>466.8</v>
      </c>
      <c r="M28" s="20"/>
      <c r="N28" s="20"/>
      <c r="O28" s="20"/>
      <c r="P28" s="20"/>
      <c r="Q28" s="20"/>
      <c r="R28" s="20"/>
      <c r="S28" s="20">
        <f>G28*10%</f>
        <v>233.4</v>
      </c>
      <c r="T28" s="20">
        <f t="shared" si="2"/>
        <v>3034.2000000000003</v>
      </c>
      <c r="U28" s="23"/>
      <c r="V28" s="20">
        <f>(T28*8)+('01,01,16'!S28*4)</f>
        <v>35677.200000000004</v>
      </c>
    </row>
    <row r="29" spans="2:22" s="12" customFormat="1" ht="15.75">
      <c r="B29" s="19">
        <v>16</v>
      </c>
      <c r="C29" s="19" t="s">
        <v>21</v>
      </c>
      <c r="D29" s="19">
        <v>10</v>
      </c>
      <c r="E29" s="20">
        <v>2157</v>
      </c>
      <c r="F29" s="19">
        <v>1</v>
      </c>
      <c r="G29" s="20">
        <f t="shared" si="0"/>
        <v>2157</v>
      </c>
      <c r="H29" s="20"/>
      <c r="I29" s="20"/>
      <c r="J29" s="20"/>
      <c r="K29" s="20"/>
      <c r="L29" s="20">
        <f>G29*20%</f>
        <v>431.40000000000003</v>
      </c>
      <c r="M29" s="20"/>
      <c r="N29" s="20"/>
      <c r="O29" s="20"/>
      <c r="P29" s="20"/>
      <c r="Q29" s="20"/>
      <c r="R29" s="20"/>
      <c r="S29" s="20">
        <f>G29*10%</f>
        <v>215.70000000000002</v>
      </c>
      <c r="T29" s="20">
        <f t="shared" si="2"/>
        <v>2804.1</v>
      </c>
      <c r="U29" s="23"/>
      <c r="V29" s="20">
        <f>(T29*8)+('01,01,16'!S29*4)</f>
        <v>32968</v>
      </c>
    </row>
    <row r="30" spans="2:22" s="12" customFormat="1" ht="31.5">
      <c r="B30" s="19">
        <v>17</v>
      </c>
      <c r="C30" s="19" t="s">
        <v>47</v>
      </c>
      <c r="D30" s="19">
        <v>9</v>
      </c>
      <c r="E30" s="20">
        <v>2050</v>
      </c>
      <c r="F30" s="19">
        <v>1</v>
      </c>
      <c r="G30" s="26">
        <f t="shared" si="0"/>
        <v>2050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>G30*10%</f>
        <v>205</v>
      </c>
      <c r="T30" s="20">
        <f t="shared" si="2"/>
        <v>2255</v>
      </c>
      <c r="U30" s="21"/>
      <c r="V30" s="20">
        <f>(T30*8)+('01,01,16'!S30*4)</f>
        <v>26510</v>
      </c>
    </row>
    <row r="31" spans="2:22" s="12" customFormat="1" ht="15.75">
      <c r="B31" s="19">
        <v>18</v>
      </c>
      <c r="C31" s="19" t="s">
        <v>13</v>
      </c>
      <c r="D31" s="19">
        <v>3</v>
      </c>
      <c r="E31" s="20">
        <v>1532</v>
      </c>
      <c r="F31" s="19">
        <v>1</v>
      </c>
      <c r="G31" s="20">
        <f t="shared" si="0"/>
        <v>1532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>G31*8%</f>
        <v>122.56</v>
      </c>
      <c r="S31" s="20"/>
      <c r="T31" s="20">
        <f>G31+H31+I31+K31+L31+M31+N31+O31+P31+Q31+S31+J31+R31</f>
        <v>1654.56</v>
      </c>
      <c r="U31" s="14"/>
      <c r="V31" s="20">
        <f>(T31*8)+('01,01,16'!S31*4)</f>
        <v>19254.239999999998</v>
      </c>
    </row>
    <row r="32" spans="2:22" s="12" customFormat="1" ht="31.5">
      <c r="B32" s="19">
        <v>19</v>
      </c>
      <c r="C32" s="19" t="s">
        <v>14</v>
      </c>
      <c r="D32" s="19">
        <v>1</v>
      </c>
      <c r="E32" s="20">
        <v>1516</v>
      </c>
      <c r="F32" s="19">
        <v>1</v>
      </c>
      <c r="G32" s="20">
        <f t="shared" si="0"/>
        <v>1516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>G32*10%</f>
        <v>151.6</v>
      </c>
      <c r="S32" s="20"/>
      <c r="T32" s="20">
        <f>G32+H32+I32+K32+L32+M32+N32+O32+P32+Q32+S32+J32+R32</f>
        <v>1667.6</v>
      </c>
      <c r="U32" s="14"/>
      <c r="V32" s="20">
        <f>(T32*8)+('01,01,16'!S32*4)</f>
        <v>19404</v>
      </c>
    </row>
    <row r="33" spans="2:22" s="12" customFormat="1" ht="15.75">
      <c r="B33" s="19">
        <v>20</v>
      </c>
      <c r="C33" s="19" t="s">
        <v>15</v>
      </c>
      <c r="D33" s="19">
        <v>2</v>
      </c>
      <c r="E33" s="20">
        <v>1521</v>
      </c>
      <c r="F33" s="19">
        <v>1</v>
      </c>
      <c r="G33" s="20">
        <f t="shared" si="0"/>
        <v>1521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>G33*40%</f>
        <v>608.4</v>
      </c>
      <c r="S33" s="20"/>
      <c r="T33" s="20">
        <f>G33+H33+I33+K33+L33+M33+N33+O33+P33+Q33+S33+J33+R33</f>
        <v>2129.4</v>
      </c>
      <c r="U33" s="14"/>
      <c r="V33" s="20">
        <f>(T33*8)+('01,01,16'!S33*4)</f>
        <v>24780</v>
      </c>
    </row>
    <row r="34" spans="2:22" s="12" customFormat="1" ht="31.5">
      <c r="B34" s="19">
        <v>21</v>
      </c>
      <c r="C34" s="19" t="s">
        <v>16</v>
      </c>
      <c r="D34" s="19">
        <v>2</v>
      </c>
      <c r="E34" s="20">
        <v>1521</v>
      </c>
      <c r="F34" s="19">
        <v>1</v>
      </c>
      <c r="G34" s="20">
        <f t="shared" si="0"/>
        <v>1521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f>G34+H34+I34+K34+L34+M34+N34+O34+P34+Q34+S34+J34+R34</f>
        <v>1521</v>
      </c>
      <c r="U34" s="14"/>
      <c r="V34" s="20">
        <f>(T34*8)+('01,01,16'!S34*4)</f>
        <v>17700</v>
      </c>
    </row>
    <row r="35" spans="2:22" s="12" customFormat="1" ht="31.5">
      <c r="B35" s="19">
        <v>22</v>
      </c>
      <c r="C35" s="19" t="s">
        <v>17</v>
      </c>
      <c r="D35" s="19">
        <v>1</v>
      </c>
      <c r="E35" s="20">
        <v>1516</v>
      </c>
      <c r="F35" s="19">
        <v>2</v>
      </c>
      <c r="G35" s="20">
        <f t="shared" si="0"/>
        <v>3032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>G35*10%</f>
        <v>303.2</v>
      </c>
      <c r="S35" s="20"/>
      <c r="T35" s="20">
        <f>G35+H35+I35+K35+L35+M35+N35+O35+P35+Q35+S35+J35+R35</f>
        <v>3335.2</v>
      </c>
      <c r="U35" s="14"/>
      <c r="V35" s="20">
        <f>(T35*8)+('01,01,16'!S35*4)</f>
        <v>38808</v>
      </c>
    </row>
    <row r="36" spans="2:22" s="12" customFormat="1" ht="15.75">
      <c r="B36" s="1"/>
      <c r="C36" s="1" t="s">
        <v>2</v>
      </c>
      <c r="D36" s="1"/>
      <c r="E36" s="22">
        <f aca="true" t="shared" si="3" ref="E36:V36">SUM(E14:E35)</f>
        <v>46115.6</v>
      </c>
      <c r="F36" s="1">
        <f t="shared" si="3"/>
        <v>31.83</v>
      </c>
      <c r="G36" s="22">
        <f t="shared" si="3"/>
        <v>69957.99</v>
      </c>
      <c r="H36" s="22">
        <f t="shared" si="3"/>
        <v>0</v>
      </c>
      <c r="I36" s="22">
        <f t="shared" si="3"/>
        <v>0</v>
      </c>
      <c r="J36" s="22">
        <f t="shared" si="3"/>
        <v>143.4</v>
      </c>
      <c r="K36" s="22">
        <f t="shared" si="3"/>
        <v>537.518</v>
      </c>
      <c r="L36" s="22">
        <f t="shared" si="3"/>
        <v>3417.8200000000006</v>
      </c>
      <c r="M36" s="22">
        <f t="shared" si="3"/>
        <v>10896.512999999999</v>
      </c>
      <c r="N36" s="22">
        <f t="shared" si="3"/>
        <v>233.4</v>
      </c>
      <c r="O36" s="22">
        <f t="shared" si="3"/>
        <v>3998.2400000000002</v>
      </c>
      <c r="P36" s="22">
        <f t="shared" si="3"/>
        <v>3783.3999999999996</v>
      </c>
      <c r="Q36" s="22">
        <f t="shared" si="3"/>
        <v>215.89</v>
      </c>
      <c r="R36" s="22">
        <f t="shared" si="3"/>
        <v>1185.76</v>
      </c>
      <c r="S36" s="22">
        <f t="shared" si="3"/>
        <v>6083.598999999999</v>
      </c>
      <c r="T36" s="22">
        <f t="shared" si="3"/>
        <v>100453.52999999998</v>
      </c>
      <c r="U36" s="22">
        <f t="shared" si="3"/>
        <v>0</v>
      </c>
      <c r="V36" s="22">
        <f t="shared" si="3"/>
        <v>1178996.9239999996</v>
      </c>
    </row>
    <row r="37" spans="2:22" s="12" customFormat="1" ht="15.75">
      <c r="B37" s="15"/>
      <c r="C37" s="15"/>
      <c r="D37" s="15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"/>
    </row>
    <row r="38" spans="2:22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2:22" s="12" customFormat="1" ht="15.75">
      <c r="B39" s="11"/>
      <c r="C39" s="11" t="s">
        <v>19</v>
      </c>
      <c r="D39" s="11"/>
      <c r="E39" s="11"/>
      <c r="F39" s="11"/>
      <c r="G39" s="11"/>
      <c r="H39" s="18"/>
      <c r="I39" s="18"/>
      <c r="J39" s="18"/>
      <c r="K39" s="18"/>
      <c r="L39" s="18"/>
      <c r="M39" s="18"/>
      <c r="N39" s="18"/>
      <c r="O39" s="11"/>
      <c r="P39" s="11" t="s">
        <v>50</v>
      </c>
      <c r="Q39" s="11"/>
      <c r="R39" s="11"/>
      <c r="S39" s="10"/>
      <c r="T39" s="10"/>
      <c r="U39" s="10"/>
      <c r="V39" s="10"/>
    </row>
    <row r="40" spans="2:22" s="12" customFormat="1" ht="15.75">
      <c r="B40" s="11"/>
      <c r="C40" s="11"/>
      <c r="D40" s="11"/>
      <c r="E40" s="11"/>
      <c r="F40" s="11"/>
      <c r="G40" s="11"/>
      <c r="H40" s="18"/>
      <c r="I40" s="18"/>
      <c r="J40" s="18"/>
      <c r="K40" s="18"/>
      <c r="L40" s="18"/>
      <c r="M40" s="18"/>
      <c r="N40" s="18"/>
      <c r="O40" s="11"/>
      <c r="P40" s="11"/>
      <c r="Q40" s="11"/>
      <c r="R40" s="11"/>
      <c r="S40" s="10"/>
      <c r="T40" s="10"/>
      <c r="U40" s="10"/>
      <c r="V40" s="10"/>
    </row>
    <row r="41" spans="2:22" s="12" customFormat="1" ht="15.75">
      <c r="B41" s="11"/>
      <c r="C41" s="11" t="s">
        <v>35</v>
      </c>
      <c r="D41" s="11"/>
      <c r="E41" s="11"/>
      <c r="F41" s="11"/>
      <c r="G41" s="11"/>
      <c r="H41" s="18"/>
      <c r="I41" s="18"/>
      <c r="J41" s="18"/>
      <c r="K41" s="18"/>
      <c r="L41" s="18"/>
      <c r="M41" s="18"/>
      <c r="N41" s="18"/>
      <c r="O41" s="11"/>
      <c r="P41" s="11" t="s">
        <v>33</v>
      </c>
      <c r="Q41" s="11"/>
      <c r="R41" s="11"/>
      <c r="S41" s="10"/>
      <c r="T41" s="10"/>
      <c r="U41" s="10"/>
      <c r="V41" s="10"/>
    </row>
    <row r="42" spans="2:22" s="12" customFormat="1" ht="15.75">
      <c r="B42" s="11"/>
      <c r="C42" s="11"/>
      <c r="D42" s="11"/>
      <c r="E42" s="11"/>
      <c r="F42" s="11"/>
      <c r="G42" s="11"/>
      <c r="H42" s="18"/>
      <c r="I42" s="42"/>
      <c r="J42" s="42"/>
      <c r="K42" s="42"/>
      <c r="L42" s="18"/>
      <c r="M42" s="42"/>
      <c r="N42" s="42"/>
      <c r="O42" s="11"/>
      <c r="P42" s="11"/>
      <c r="Q42" s="11"/>
      <c r="R42" s="11"/>
      <c r="S42" s="10"/>
      <c r="T42" s="10"/>
      <c r="U42" s="10"/>
      <c r="V42" s="10"/>
    </row>
    <row r="43" s="12" customFormat="1" ht="15"/>
    <row r="44" s="12" customFormat="1" ht="15"/>
    <row r="45" s="12" customFormat="1" ht="15"/>
  </sheetData>
  <sheetProtection/>
  <mergeCells count="19">
    <mergeCell ref="I42:K42"/>
    <mergeCell ref="M42:N42"/>
    <mergeCell ref="N3:S3"/>
    <mergeCell ref="N4:S4"/>
    <mergeCell ref="S11:S13"/>
    <mergeCell ref="G8:O8"/>
    <mergeCell ref="G11:G13"/>
    <mergeCell ref="I9:M9"/>
    <mergeCell ref="B11:B13"/>
    <mergeCell ref="C11:C13"/>
    <mergeCell ref="E11:E13"/>
    <mergeCell ref="F11:F13"/>
    <mergeCell ref="T11:T13"/>
    <mergeCell ref="V11:V13"/>
    <mergeCell ref="K12:K13"/>
    <mergeCell ref="L12:L13"/>
    <mergeCell ref="M12:M13"/>
    <mergeCell ref="K11:M11"/>
    <mergeCell ref="N11:Q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F22">
      <selection activeCell="U17" sqref="U17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1" t="s">
        <v>48</v>
      </c>
      <c r="N3" s="31"/>
      <c r="O3" s="31"/>
      <c r="P3" s="31"/>
      <c r="Q3" s="31"/>
      <c r="R3" s="31"/>
      <c r="S3" s="12"/>
    </row>
    <row r="4" spans="3:19" ht="15">
      <c r="C4" s="12" t="s">
        <v>38</v>
      </c>
      <c r="D4" s="12"/>
      <c r="E4" s="12"/>
      <c r="F4" s="12"/>
      <c r="M4" s="31" t="s">
        <v>56</v>
      </c>
      <c r="N4" s="31"/>
      <c r="O4" s="31"/>
      <c r="P4" s="31"/>
      <c r="Q4" s="31"/>
      <c r="R4" s="31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3" t="s">
        <v>55</v>
      </c>
      <c r="G8" s="43"/>
      <c r="H8" s="43"/>
      <c r="I8" s="43"/>
      <c r="J8" s="43"/>
      <c r="K8" s="43"/>
      <c r="L8" s="43"/>
      <c r="M8" s="43"/>
      <c r="N8" s="43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34" t="s">
        <v>0</v>
      </c>
      <c r="C11" s="35" t="s">
        <v>3</v>
      </c>
      <c r="D11" s="36" t="s">
        <v>23</v>
      </c>
      <c r="E11" s="39" t="s">
        <v>4</v>
      </c>
      <c r="F11" s="36" t="s">
        <v>23</v>
      </c>
      <c r="G11" s="4"/>
      <c r="H11" s="4"/>
      <c r="I11" s="4"/>
      <c r="J11" s="35" t="s">
        <v>5</v>
      </c>
      <c r="K11" s="50"/>
      <c r="L11" s="50"/>
      <c r="M11" s="34" t="s">
        <v>6</v>
      </c>
      <c r="N11" s="34"/>
      <c r="O11" s="34"/>
      <c r="P11" s="34"/>
      <c r="Q11" s="1"/>
      <c r="R11" s="34" t="s">
        <v>30</v>
      </c>
      <c r="S11" s="34" t="s">
        <v>1</v>
      </c>
      <c r="T11" s="7"/>
      <c r="U11" s="45" t="s">
        <v>11</v>
      </c>
    </row>
    <row r="12" spans="2:21" s="12" customFormat="1" ht="63">
      <c r="B12" s="34"/>
      <c r="C12" s="35"/>
      <c r="D12" s="37"/>
      <c r="E12" s="39"/>
      <c r="F12" s="37"/>
      <c r="G12" s="5" t="s">
        <v>24</v>
      </c>
      <c r="H12" s="5" t="s">
        <v>25</v>
      </c>
      <c r="I12" s="5" t="s">
        <v>26</v>
      </c>
      <c r="J12" s="48">
        <v>0.1</v>
      </c>
      <c r="K12" s="49">
        <v>0.2</v>
      </c>
      <c r="L12" s="48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53</v>
      </c>
      <c r="R12" s="34"/>
      <c r="S12" s="34"/>
      <c r="T12" s="8"/>
      <c r="U12" s="46"/>
    </row>
    <row r="13" spans="2:21" s="12" customFormat="1" ht="31.5">
      <c r="B13" s="34"/>
      <c r="C13" s="35"/>
      <c r="D13" s="38"/>
      <c r="E13" s="39"/>
      <c r="F13" s="38"/>
      <c r="G13" s="6"/>
      <c r="H13" s="9">
        <v>0.1</v>
      </c>
      <c r="I13" s="9">
        <v>0.05</v>
      </c>
      <c r="J13" s="34"/>
      <c r="K13" s="47"/>
      <c r="L13" s="34"/>
      <c r="M13" s="2">
        <v>0.1</v>
      </c>
      <c r="N13" s="2">
        <v>0.2</v>
      </c>
      <c r="O13" s="2" t="s">
        <v>27</v>
      </c>
      <c r="P13" s="1"/>
      <c r="Q13" s="1" t="s">
        <v>36</v>
      </c>
      <c r="R13" s="34"/>
      <c r="S13" s="34"/>
      <c r="T13" s="3"/>
      <c r="U13" s="47"/>
    </row>
    <row r="14" spans="2:21" s="12" customFormat="1" ht="15.75">
      <c r="B14" s="19">
        <v>1</v>
      </c>
      <c r="C14" s="19" t="s">
        <v>19</v>
      </c>
      <c r="D14" s="20">
        <v>2693</v>
      </c>
      <c r="E14" s="19">
        <v>1</v>
      </c>
      <c r="F14" s="20">
        <f aca="true" t="shared" si="0" ref="F14:F35">D14*E14</f>
        <v>2693</v>
      </c>
      <c r="G14" s="20"/>
      <c r="H14" s="20"/>
      <c r="I14" s="20">
        <f>F14*0.05</f>
        <v>134.65</v>
      </c>
      <c r="J14" s="20"/>
      <c r="K14" s="20"/>
      <c r="L14" s="20">
        <f>(F14+G14)*0.3</f>
        <v>807.9</v>
      </c>
      <c r="M14" s="20"/>
      <c r="N14" s="20"/>
      <c r="O14" s="20"/>
      <c r="P14" s="20"/>
      <c r="Q14" s="20"/>
      <c r="R14" s="20">
        <f aca="true" t="shared" si="1" ref="R14:R24">F14*10%</f>
        <v>269.3</v>
      </c>
      <c r="S14" s="20">
        <f aca="true" t="shared" si="2" ref="S14:S30">F14+G14+H14+J14+K14+L14+M14+N14+O14+P14+R14+I14</f>
        <v>3904.8500000000004</v>
      </c>
      <c r="T14" s="23"/>
      <c r="U14" s="20">
        <f>S14*12</f>
        <v>46858.200000000004</v>
      </c>
    </row>
    <row r="15" spans="2:21" s="12" customFormat="1" ht="31.5">
      <c r="B15" s="19">
        <v>2</v>
      </c>
      <c r="C15" s="19" t="s">
        <v>29</v>
      </c>
      <c r="D15" s="20">
        <f>D14*95%</f>
        <v>2558.35</v>
      </c>
      <c r="E15" s="19">
        <v>1</v>
      </c>
      <c r="F15" s="20">
        <f t="shared" si="0"/>
        <v>2558.35</v>
      </c>
      <c r="G15" s="20"/>
      <c r="H15" s="20"/>
      <c r="I15" s="20"/>
      <c r="J15" s="20">
        <f>F15*10%</f>
        <v>255.835</v>
      </c>
      <c r="K15" s="20"/>
      <c r="L15" s="20"/>
      <c r="M15" s="20"/>
      <c r="N15" s="20"/>
      <c r="O15" s="20"/>
      <c r="P15" s="20"/>
      <c r="Q15" s="20"/>
      <c r="R15" s="20">
        <f t="shared" si="1"/>
        <v>255.835</v>
      </c>
      <c r="S15" s="20">
        <f t="shared" si="2"/>
        <v>3070.02</v>
      </c>
      <c r="T15" s="23"/>
      <c r="U15" s="20">
        <f aca="true" t="shared" si="3" ref="U15:U35">S15*12</f>
        <v>36840.24</v>
      </c>
    </row>
    <row r="16" spans="2:21" s="12" customFormat="1" ht="15.75">
      <c r="B16" s="19">
        <v>3</v>
      </c>
      <c r="C16" s="19" t="s">
        <v>20</v>
      </c>
      <c r="D16" s="20">
        <v>2360</v>
      </c>
      <c r="E16" s="19">
        <v>7.5</v>
      </c>
      <c r="F16" s="20">
        <f t="shared" si="0"/>
        <v>17700</v>
      </c>
      <c r="G16" s="20"/>
      <c r="H16" s="20"/>
      <c r="I16" s="20"/>
      <c r="J16" s="20"/>
      <c r="K16" s="20"/>
      <c r="L16" s="20">
        <f>F16*0.3</f>
        <v>5310</v>
      </c>
      <c r="M16" s="20"/>
      <c r="N16" s="20">
        <v>2360</v>
      </c>
      <c r="O16" s="20">
        <v>1981.41</v>
      </c>
      <c r="P16" s="20"/>
      <c r="Q16" s="20"/>
      <c r="R16" s="20">
        <f t="shared" si="1"/>
        <v>1770</v>
      </c>
      <c r="S16" s="20">
        <f t="shared" si="2"/>
        <v>29121.41</v>
      </c>
      <c r="T16" s="23"/>
      <c r="U16" s="20">
        <f t="shared" si="3"/>
        <v>349456.92</v>
      </c>
    </row>
    <row r="17" spans="2:21" s="12" customFormat="1" ht="15.75">
      <c r="B17" s="19">
        <v>4</v>
      </c>
      <c r="C17" s="19" t="s">
        <v>20</v>
      </c>
      <c r="D17" s="20">
        <v>2360</v>
      </c>
      <c r="E17" s="19">
        <v>1.5</v>
      </c>
      <c r="F17" s="20">
        <f t="shared" si="0"/>
        <v>3540</v>
      </c>
      <c r="G17" s="20"/>
      <c r="H17" s="20"/>
      <c r="I17" s="20"/>
      <c r="J17" s="20"/>
      <c r="K17" s="20">
        <f>F17*20%</f>
        <v>708</v>
      </c>
      <c r="L17" s="20"/>
      <c r="M17" s="20"/>
      <c r="N17" s="20">
        <v>472</v>
      </c>
      <c r="O17" s="20">
        <v>354</v>
      </c>
      <c r="P17" s="20"/>
      <c r="Q17" s="20"/>
      <c r="R17" s="20">
        <f t="shared" si="1"/>
        <v>354</v>
      </c>
      <c r="S17" s="20">
        <f t="shared" si="2"/>
        <v>5428</v>
      </c>
      <c r="T17" s="23"/>
      <c r="U17" s="20">
        <f t="shared" si="3"/>
        <v>65136</v>
      </c>
    </row>
    <row r="18" spans="2:21" s="12" customFormat="1" ht="15.75">
      <c r="B18" s="19">
        <v>5</v>
      </c>
      <c r="C18" s="19" t="s">
        <v>20</v>
      </c>
      <c r="D18" s="20">
        <v>2193</v>
      </c>
      <c r="E18" s="19">
        <v>2.67</v>
      </c>
      <c r="F18" s="20">
        <f t="shared" si="0"/>
        <v>5855.3099999999995</v>
      </c>
      <c r="G18" s="20"/>
      <c r="H18" s="20"/>
      <c r="I18" s="20"/>
      <c r="J18" s="20"/>
      <c r="K18" s="20">
        <f>F18*20%</f>
        <v>1171.062</v>
      </c>
      <c r="L18" s="20"/>
      <c r="M18" s="20">
        <f>2193*10%</f>
        <v>219.3</v>
      </c>
      <c r="N18" s="20">
        <v>438.6</v>
      </c>
      <c r="O18" s="20">
        <v>722.07</v>
      </c>
      <c r="P18" s="20"/>
      <c r="Q18" s="20"/>
      <c r="R18" s="20">
        <f t="shared" si="1"/>
        <v>585.531</v>
      </c>
      <c r="S18" s="20">
        <f t="shared" si="2"/>
        <v>8991.873</v>
      </c>
      <c r="T18" s="23"/>
      <c r="U18" s="20">
        <v>107902.44</v>
      </c>
    </row>
    <row r="19" spans="2:21" s="12" customFormat="1" ht="15.75">
      <c r="B19" s="19">
        <v>6</v>
      </c>
      <c r="C19" s="19" t="s">
        <v>20</v>
      </c>
      <c r="D19" s="20">
        <v>2193</v>
      </c>
      <c r="E19" s="19">
        <v>1.22</v>
      </c>
      <c r="F19" s="20">
        <f t="shared" si="0"/>
        <v>2675.46</v>
      </c>
      <c r="G19" s="20"/>
      <c r="H19" s="20"/>
      <c r="I19" s="20"/>
      <c r="J19" s="20"/>
      <c r="K19" s="20"/>
      <c r="L19" s="20">
        <f>F19*0.3</f>
        <v>802.638</v>
      </c>
      <c r="M19" s="20"/>
      <c r="N19" s="20">
        <f>D19*20%</f>
        <v>438.6</v>
      </c>
      <c r="O19" s="20">
        <v>328.95</v>
      </c>
      <c r="P19" s="20">
        <v>202.78</v>
      </c>
      <c r="Q19" s="20"/>
      <c r="R19" s="20">
        <f t="shared" si="1"/>
        <v>267.546</v>
      </c>
      <c r="S19" s="20">
        <f t="shared" si="2"/>
        <v>4715.974</v>
      </c>
      <c r="T19" s="23"/>
      <c r="U19" s="20">
        <v>56591.64</v>
      </c>
    </row>
    <row r="20" spans="2:21" s="12" customFormat="1" ht="15.75">
      <c r="B20" s="19">
        <v>7</v>
      </c>
      <c r="C20" s="19" t="s">
        <v>20</v>
      </c>
      <c r="D20" s="20">
        <v>2026</v>
      </c>
      <c r="E20" s="19">
        <v>2.39</v>
      </c>
      <c r="F20" s="20">
        <f t="shared" si="0"/>
        <v>4842.14</v>
      </c>
      <c r="G20" s="20"/>
      <c r="H20" s="20"/>
      <c r="I20" s="20"/>
      <c r="J20" s="20"/>
      <c r="K20" s="20"/>
      <c r="L20" s="20">
        <f>F20*0.3</f>
        <v>1452.642</v>
      </c>
      <c r="M20" s="20"/>
      <c r="N20" s="20"/>
      <c r="O20" s="20">
        <v>151.95</v>
      </c>
      <c r="P20" s="20"/>
      <c r="Q20" s="20"/>
      <c r="R20" s="20">
        <f t="shared" si="1"/>
        <v>484.21400000000006</v>
      </c>
      <c r="S20" s="20">
        <f t="shared" si="2"/>
        <v>6930.946</v>
      </c>
      <c r="T20" s="23"/>
      <c r="U20" s="20">
        <v>83171.4</v>
      </c>
    </row>
    <row r="21" spans="2:21" s="12" customFormat="1" ht="15.75">
      <c r="B21" s="19">
        <v>8</v>
      </c>
      <c r="C21" s="19" t="s">
        <v>20</v>
      </c>
      <c r="D21" s="20">
        <v>2026</v>
      </c>
      <c r="E21" s="19">
        <v>0.44</v>
      </c>
      <c r="F21" s="20">
        <f t="shared" si="0"/>
        <v>891.44</v>
      </c>
      <c r="G21" s="20"/>
      <c r="H21" s="20"/>
      <c r="I21" s="20"/>
      <c r="J21" s="20">
        <f>F21*10%</f>
        <v>89.144</v>
      </c>
      <c r="K21" s="20"/>
      <c r="L21" s="20"/>
      <c r="M21" s="20"/>
      <c r="N21" s="20"/>
      <c r="O21" s="20"/>
      <c r="P21" s="20"/>
      <c r="Q21" s="20"/>
      <c r="R21" s="20">
        <f t="shared" si="1"/>
        <v>89.144</v>
      </c>
      <c r="S21" s="20">
        <f t="shared" si="2"/>
        <v>1069.728</v>
      </c>
      <c r="T21" s="23"/>
      <c r="U21" s="20">
        <v>12836.76</v>
      </c>
    </row>
    <row r="22" spans="2:21" s="12" customFormat="1" ht="15.75">
      <c r="B22" s="19">
        <v>9</v>
      </c>
      <c r="C22" s="19" t="s">
        <v>20</v>
      </c>
      <c r="D22" s="20">
        <v>1925</v>
      </c>
      <c r="E22" s="19">
        <v>0.83</v>
      </c>
      <c r="F22" s="20">
        <f t="shared" si="0"/>
        <v>1597.75</v>
      </c>
      <c r="G22" s="20"/>
      <c r="H22" s="20"/>
      <c r="I22" s="20"/>
      <c r="J22" s="20">
        <f>F22*10%</f>
        <v>159.775</v>
      </c>
      <c r="K22" s="20"/>
      <c r="L22" s="20"/>
      <c r="M22" s="20"/>
      <c r="N22" s="20"/>
      <c r="O22" s="20"/>
      <c r="P22" s="20"/>
      <c r="Q22" s="20"/>
      <c r="R22" s="20">
        <f t="shared" si="1"/>
        <v>159.775</v>
      </c>
      <c r="S22" s="20">
        <f t="shared" si="2"/>
        <v>1917.3000000000002</v>
      </c>
      <c r="T22" s="23"/>
      <c r="U22" s="20">
        <f t="shared" si="3"/>
        <v>23007.600000000002</v>
      </c>
    </row>
    <row r="23" spans="2:21" s="12" customFormat="1" ht="15.75">
      <c r="B23" s="19">
        <v>10</v>
      </c>
      <c r="C23" s="19" t="s">
        <v>20</v>
      </c>
      <c r="D23" s="20">
        <v>1925</v>
      </c>
      <c r="E23" s="19">
        <v>0.54</v>
      </c>
      <c r="F23" s="20">
        <f t="shared" si="0"/>
        <v>1039.5</v>
      </c>
      <c r="G23" s="20"/>
      <c r="H23" s="20"/>
      <c r="I23" s="20"/>
      <c r="J23" s="20"/>
      <c r="K23" s="20">
        <f>F23*20%</f>
        <v>207.9</v>
      </c>
      <c r="L23" s="20"/>
      <c r="M23" s="20"/>
      <c r="N23" s="20"/>
      <c r="O23" s="20">
        <v>70.18</v>
      </c>
      <c r="P23" s="20"/>
      <c r="Q23" s="20"/>
      <c r="R23" s="20">
        <f t="shared" si="1"/>
        <v>103.95</v>
      </c>
      <c r="S23" s="20">
        <f t="shared" si="2"/>
        <v>1421.5300000000002</v>
      </c>
      <c r="T23" s="23"/>
      <c r="U23" s="20">
        <f t="shared" si="3"/>
        <v>17058.36</v>
      </c>
    </row>
    <row r="24" spans="2:21" s="12" customFormat="1" ht="15.75">
      <c r="B24" s="19">
        <v>11</v>
      </c>
      <c r="C24" s="19" t="s">
        <v>20</v>
      </c>
      <c r="D24" s="20">
        <v>1825</v>
      </c>
      <c r="E24" s="19">
        <v>0.24</v>
      </c>
      <c r="F24" s="20">
        <f t="shared" si="0"/>
        <v>438</v>
      </c>
      <c r="G24" s="20"/>
      <c r="H24" s="20"/>
      <c r="I24" s="20"/>
      <c r="J24" s="20"/>
      <c r="K24" s="20">
        <f>F24*20%</f>
        <v>87.60000000000001</v>
      </c>
      <c r="L24" s="20"/>
      <c r="M24" s="20"/>
      <c r="N24" s="20"/>
      <c r="O24" s="20"/>
      <c r="P24" s="20"/>
      <c r="Q24" s="20"/>
      <c r="R24" s="20">
        <f t="shared" si="1"/>
        <v>43.800000000000004</v>
      </c>
      <c r="S24" s="20">
        <f t="shared" si="2"/>
        <v>569.4</v>
      </c>
      <c r="T24" s="23"/>
      <c r="U24" s="20">
        <f t="shared" si="3"/>
        <v>6832.799999999999</v>
      </c>
    </row>
    <row r="25" spans="2:21" s="12" customFormat="1" ht="15.75">
      <c r="B25" s="19">
        <v>12</v>
      </c>
      <c r="C25" s="19" t="s">
        <v>28</v>
      </c>
      <c r="D25" s="20">
        <v>1825</v>
      </c>
      <c r="E25" s="19">
        <v>0.5</v>
      </c>
      <c r="F25" s="20">
        <f t="shared" si="0"/>
        <v>912.5</v>
      </c>
      <c r="G25" s="20"/>
      <c r="H25" s="20"/>
      <c r="I25" s="20"/>
      <c r="J25" s="20"/>
      <c r="K25" s="20"/>
      <c r="L25" s="20">
        <f>F25*30%</f>
        <v>273.75</v>
      </c>
      <c r="M25" s="20"/>
      <c r="N25" s="20"/>
      <c r="O25" s="20"/>
      <c r="P25" s="20"/>
      <c r="Q25" s="20"/>
      <c r="R25" s="20">
        <f>(F25+G25)*10%</f>
        <v>91.25</v>
      </c>
      <c r="S25" s="20">
        <f t="shared" si="2"/>
        <v>1277.5</v>
      </c>
      <c r="T25" s="23"/>
      <c r="U25" s="20">
        <f t="shared" si="3"/>
        <v>15330</v>
      </c>
    </row>
    <row r="26" spans="2:21" s="12" customFormat="1" ht="15.75">
      <c r="B26" s="19">
        <v>13</v>
      </c>
      <c r="C26" s="19" t="s">
        <v>28</v>
      </c>
      <c r="D26" s="20">
        <v>1925</v>
      </c>
      <c r="E26" s="19">
        <v>1</v>
      </c>
      <c r="F26" s="20">
        <f t="shared" si="0"/>
        <v>1925</v>
      </c>
      <c r="G26" s="20"/>
      <c r="H26" s="20"/>
      <c r="I26" s="20"/>
      <c r="J26" s="20">
        <f>F26*10%</f>
        <v>192.5</v>
      </c>
      <c r="K26" s="20"/>
      <c r="L26" s="20"/>
      <c r="M26" s="20"/>
      <c r="N26" s="20"/>
      <c r="O26" s="20"/>
      <c r="P26" s="20"/>
      <c r="Q26" s="20"/>
      <c r="R26" s="20">
        <f>F26*10%</f>
        <v>192.5</v>
      </c>
      <c r="S26" s="20">
        <f t="shared" si="2"/>
        <v>2310</v>
      </c>
      <c r="T26" s="23"/>
      <c r="U26" s="20">
        <f t="shared" si="3"/>
        <v>27720</v>
      </c>
    </row>
    <row r="27" spans="2:21" s="12" customFormat="1" ht="15.75">
      <c r="B27" s="19">
        <v>14</v>
      </c>
      <c r="C27" s="19" t="s">
        <v>21</v>
      </c>
      <c r="D27" s="20">
        <v>2193</v>
      </c>
      <c r="E27" s="19">
        <v>2</v>
      </c>
      <c r="F27" s="20">
        <f t="shared" si="0"/>
        <v>4386</v>
      </c>
      <c r="G27" s="20"/>
      <c r="H27" s="20"/>
      <c r="I27" s="20"/>
      <c r="J27" s="20"/>
      <c r="K27" s="20"/>
      <c r="L27" s="20">
        <f>F27*30%</f>
        <v>1315.8</v>
      </c>
      <c r="M27" s="20"/>
      <c r="N27" s="20"/>
      <c r="O27" s="20"/>
      <c r="P27" s="20"/>
      <c r="Q27" s="20"/>
      <c r="R27" s="20">
        <f>F27*10%</f>
        <v>438.6</v>
      </c>
      <c r="S27" s="20">
        <f t="shared" si="2"/>
        <v>6140.400000000001</v>
      </c>
      <c r="T27" s="23"/>
      <c r="U27" s="20">
        <f t="shared" si="3"/>
        <v>73684.8</v>
      </c>
    </row>
    <row r="28" spans="2:21" s="12" customFormat="1" ht="15.75">
      <c r="B28" s="19">
        <v>15</v>
      </c>
      <c r="C28" s="19" t="s">
        <v>21</v>
      </c>
      <c r="D28" s="20">
        <v>2193</v>
      </c>
      <c r="E28" s="19">
        <v>1</v>
      </c>
      <c r="F28" s="20">
        <f t="shared" si="0"/>
        <v>2193</v>
      </c>
      <c r="G28" s="20"/>
      <c r="H28" s="20"/>
      <c r="I28" s="20"/>
      <c r="J28" s="20"/>
      <c r="K28" s="20">
        <f>F28*0.2</f>
        <v>438.6</v>
      </c>
      <c r="L28" s="20"/>
      <c r="M28" s="20"/>
      <c r="N28" s="20"/>
      <c r="O28" s="20"/>
      <c r="P28" s="20"/>
      <c r="Q28" s="20"/>
      <c r="R28" s="20">
        <f>F28*10%</f>
        <v>219.3</v>
      </c>
      <c r="S28" s="20">
        <f t="shared" si="2"/>
        <v>2850.9</v>
      </c>
      <c r="T28" s="23"/>
      <c r="U28" s="20">
        <f t="shared" si="3"/>
        <v>34210.8</v>
      </c>
    </row>
    <row r="29" spans="2:21" s="12" customFormat="1" ht="15.75">
      <c r="B29" s="19">
        <v>16</v>
      </c>
      <c r="C29" s="19" t="s">
        <v>21</v>
      </c>
      <c r="D29" s="20">
        <v>2026</v>
      </c>
      <c r="E29" s="19">
        <v>1</v>
      </c>
      <c r="F29" s="20">
        <f t="shared" si="0"/>
        <v>2026</v>
      </c>
      <c r="G29" s="20"/>
      <c r="H29" s="20"/>
      <c r="I29" s="20"/>
      <c r="J29" s="20"/>
      <c r="K29" s="20">
        <f>F29*20%</f>
        <v>405.20000000000005</v>
      </c>
      <c r="L29" s="20"/>
      <c r="M29" s="20"/>
      <c r="N29" s="20"/>
      <c r="O29" s="20"/>
      <c r="P29" s="20"/>
      <c r="Q29" s="20"/>
      <c r="R29" s="20">
        <f>F29*10%</f>
        <v>202.60000000000002</v>
      </c>
      <c r="S29" s="20">
        <f t="shared" si="2"/>
        <v>2633.7999999999997</v>
      </c>
      <c r="T29" s="23"/>
      <c r="U29" s="20">
        <f t="shared" si="3"/>
        <v>31605.6</v>
      </c>
    </row>
    <row r="30" spans="2:21" s="12" customFormat="1" ht="31.5">
      <c r="B30" s="19">
        <v>17</v>
      </c>
      <c r="C30" s="19" t="s">
        <v>47</v>
      </c>
      <c r="D30" s="20">
        <v>1925</v>
      </c>
      <c r="E30" s="19">
        <v>1</v>
      </c>
      <c r="F30" s="20">
        <f t="shared" si="0"/>
        <v>1925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192.5</v>
      </c>
      <c r="S30" s="20">
        <f t="shared" si="2"/>
        <v>2117.5</v>
      </c>
      <c r="T30" s="21"/>
      <c r="U30" s="20">
        <f t="shared" si="3"/>
        <v>25410</v>
      </c>
    </row>
    <row r="31" spans="2:21" s="12" customFormat="1" ht="15.75">
      <c r="B31" s="19">
        <v>18</v>
      </c>
      <c r="C31" s="19" t="s">
        <v>13</v>
      </c>
      <c r="D31" s="20">
        <v>1393</v>
      </c>
      <c r="E31" s="19">
        <v>1</v>
      </c>
      <c r="F31" s="20">
        <f t="shared" si="0"/>
        <v>1393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F31*8%</f>
        <v>111.44</v>
      </c>
      <c r="R31" s="20"/>
      <c r="S31" s="20">
        <f>F31+G31+H31+J31+K31+L31+M31+N31+O31+P31+R31+I31+Q31</f>
        <v>1504.44</v>
      </c>
      <c r="T31" s="14"/>
      <c r="U31" s="20">
        <f t="shared" si="3"/>
        <v>18053.28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 t="shared" si="3"/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 t="shared" si="3"/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 t="shared" si="3"/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 t="shared" si="3"/>
        <v>36379.2</v>
      </c>
    </row>
    <row r="36" spans="2:21" s="12" customFormat="1" ht="15.75">
      <c r="B36" s="1"/>
      <c r="C36" s="1" t="s">
        <v>2</v>
      </c>
      <c r="D36" s="22">
        <f aca="true" t="shared" si="4" ref="D36:U36">SUM(D14:D35)</f>
        <v>43086.35</v>
      </c>
      <c r="E36" s="1">
        <f t="shared" si="4"/>
        <v>31.83</v>
      </c>
      <c r="F36" s="22">
        <f t="shared" si="4"/>
        <v>65491.45</v>
      </c>
      <c r="G36" s="22">
        <f t="shared" si="4"/>
        <v>0</v>
      </c>
      <c r="H36" s="22">
        <f t="shared" si="4"/>
        <v>0</v>
      </c>
      <c r="I36" s="22">
        <f t="shared" si="4"/>
        <v>134.65</v>
      </c>
      <c r="J36" s="22">
        <f t="shared" si="4"/>
        <v>697.254</v>
      </c>
      <c r="K36" s="22">
        <f t="shared" si="4"/>
        <v>3018.362</v>
      </c>
      <c r="L36" s="22">
        <f t="shared" si="4"/>
        <v>9962.73</v>
      </c>
      <c r="M36" s="22">
        <f t="shared" si="4"/>
        <v>219.3</v>
      </c>
      <c r="N36" s="22">
        <f t="shared" si="4"/>
        <v>3709.2</v>
      </c>
      <c r="O36" s="22">
        <f t="shared" si="4"/>
        <v>3608.5599999999995</v>
      </c>
      <c r="P36" s="22">
        <f t="shared" si="4"/>
        <v>202.78</v>
      </c>
      <c r="Q36" s="22">
        <f t="shared" si="4"/>
        <v>1078.04</v>
      </c>
      <c r="R36" s="22">
        <f t="shared" si="4"/>
        <v>5719.845</v>
      </c>
      <c r="S36" s="22">
        <f t="shared" si="4"/>
        <v>93842.171</v>
      </c>
      <c r="T36" s="22">
        <f t="shared" si="4"/>
        <v>0</v>
      </c>
      <c r="U36" s="22">
        <f t="shared" si="4"/>
        <v>1126106.04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2"/>
      <c r="I42" s="42"/>
      <c r="J42" s="42"/>
      <c r="K42" s="18"/>
      <c r="L42" s="42"/>
      <c r="M42" s="42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M11:P11"/>
    <mergeCell ref="H42:J42"/>
    <mergeCell ref="L42:M42"/>
    <mergeCell ref="M3:R3"/>
    <mergeCell ref="M4:R4"/>
    <mergeCell ref="R11:R13"/>
    <mergeCell ref="F8:N8"/>
    <mergeCell ref="F11:F1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D7">
      <selection activeCell="U14" sqref="U14:U35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1" t="s">
        <v>48</v>
      </c>
      <c r="N3" s="31"/>
      <c r="O3" s="31"/>
      <c r="P3" s="31"/>
      <c r="Q3" s="31"/>
      <c r="R3" s="31"/>
      <c r="S3" s="12"/>
    </row>
    <row r="4" spans="3:19" ht="15">
      <c r="C4" s="12" t="s">
        <v>38</v>
      </c>
      <c r="D4" s="12"/>
      <c r="E4" s="12"/>
      <c r="F4" s="12"/>
      <c r="M4" s="31" t="s">
        <v>54</v>
      </c>
      <c r="N4" s="31"/>
      <c r="O4" s="31"/>
      <c r="P4" s="31"/>
      <c r="Q4" s="31"/>
      <c r="R4" s="31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3" t="s">
        <v>52</v>
      </c>
      <c r="G8" s="43"/>
      <c r="H8" s="43"/>
      <c r="I8" s="43"/>
      <c r="J8" s="43"/>
      <c r="K8" s="43"/>
      <c r="L8" s="43"/>
      <c r="M8" s="43"/>
      <c r="N8" s="43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34" t="s">
        <v>0</v>
      </c>
      <c r="C11" s="35" t="s">
        <v>3</v>
      </c>
      <c r="D11" s="36" t="s">
        <v>23</v>
      </c>
      <c r="E11" s="39" t="s">
        <v>4</v>
      </c>
      <c r="F11" s="36" t="s">
        <v>23</v>
      </c>
      <c r="G11" s="4"/>
      <c r="H11" s="4"/>
      <c r="I11" s="4"/>
      <c r="J11" s="35" t="s">
        <v>5</v>
      </c>
      <c r="K11" s="50"/>
      <c r="L11" s="50"/>
      <c r="M11" s="34" t="s">
        <v>6</v>
      </c>
      <c r="N11" s="34"/>
      <c r="O11" s="34"/>
      <c r="P11" s="34"/>
      <c r="Q11" s="1"/>
      <c r="R11" s="34" t="s">
        <v>30</v>
      </c>
      <c r="S11" s="34" t="s">
        <v>1</v>
      </c>
      <c r="T11" s="7"/>
      <c r="U11" s="45" t="s">
        <v>11</v>
      </c>
    </row>
    <row r="12" spans="2:21" s="12" customFormat="1" ht="63">
      <c r="B12" s="34"/>
      <c r="C12" s="35"/>
      <c r="D12" s="37"/>
      <c r="E12" s="39"/>
      <c r="F12" s="37"/>
      <c r="G12" s="5" t="s">
        <v>24</v>
      </c>
      <c r="H12" s="5" t="s">
        <v>25</v>
      </c>
      <c r="I12" s="5" t="s">
        <v>26</v>
      </c>
      <c r="J12" s="48">
        <v>0.1</v>
      </c>
      <c r="K12" s="49">
        <v>0.2</v>
      </c>
      <c r="L12" s="48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53</v>
      </c>
      <c r="R12" s="34"/>
      <c r="S12" s="34"/>
      <c r="T12" s="8"/>
      <c r="U12" s="46"/>
    </row>
    <row r="13" spans="2:21" s="12" customFormat="1" ht="31.5">
      <c r="B13" s="34"/>
      <c r="C13" s="35"/>
      <c r="D13" s="38"/>
      <c r="E13" s="39"/>
      <c r="F13" s="38"/>
      <c r="G13" s="6"/>
      <c r="H13" s="9">
        <v>0.1</v>
      </c>
      <c r="I13" s="9">
        <v>0.05</v>
      </c>
      <c r="J13" s="34"/>
      <c r="K13" s="47"/>
      <c r="L13" s="34"/>
      <c r="M13" s="2">
        <v>0.1</v>
      </c>
      <c r="N13" s="2">
        <v>0.2</v>
      </c>
      <c r="O13" s="2" t="s">
        <v>27</v>
      </c>
      <c r="P13" s="1"/>
      <c r="Q13" s="1" t="s">
        <v>36</v>
      </c>
      <c r="R13" s="34"/>
      <c r="S13" s="34"/>
      <c r="T13" s="3"/>
      <c r="U13" s="47"/>
    </row>
    <row r="14" spans="2:21" s="12" customFormat="1" ht="15.75">
      <c r="B14" s="19">
        <v>1</v>
      </c>
      <c r="C14" s="19" t="s">
        <v>19</v>
      </c>
      <c r="D14" s="20">
        <v>2693</v>
      </c>
      <c r="E14" s="19">
        <v>1</v>
      </c>
      <c r="F14" s="20">
        <f aca="true" t="shared" si="0" ref="F14:F35">D14*E14</f>
        <v>2693</v>
      </c>
      <c r="G14" s="20"/>
      <c r="H14" s="20"/>
      <c r="I14" s="20">
        <f>F14*0.05</f>
        <v>134.65</v>
      </c>
      <c r="J14" s="20"/>
      <c r="K14" s="20"/>
      <c r="L14" s="20">
        <f>(F14+G14)*0.3</f>
        <v>807.9</v>
      </c>
      <c r="M14" s="20"/>
      <c r="N14" s="20"/>
      <c r="O14" s="20"/>
      <c r="P14" s="20"/>
      <c r="Q14" s="20"/>
      <c r="R14" s="20">
        <f aca="true" t="shared" si="1" ref="R14:R24">F14*10%</f>
        <v>269.3</v>
      </c>
      <c r="S14" s="20">
        <f aca="true" t="shared" si="2" ref="S14:S30">F14+G14+H14+J14+K14+L14+M14+N14+O14+P14+R14+I14</f>
        <v>3904.8500000000004</v>
      </c>
      <c r="T14" s="23"/>
      <c r="U14" s="20">
        <f>S14+('01,09,15'!S14*11)</f>
        <v>42966.399999999994</v>
      </c>
    </row>
    <row r="15" spans="2:21" s="12" customFormat="1" ht="31.5">
      <c r="B15" s="19">
        <v>2</v>
      </c>
      <c r="C15" s="19" t="s">
        <v>29</v>
      </c>
      <c r="D15" s="20">
        <f>D14*95%</f>
        <v>2558.35</v>
      </c>
      <c r="E15" s="19">
        <v>1</v>
      </c>
      <c r="F15" s="20">
        <f t="shared" si="0"/>
        <v>2558.35</v>
      </c>
      <c r="G15" s="20"/>
      <c r="H15" s="20"/>
      <c r="I15" s="20"/>
      <c r="J15" s="20">
        <f>F15*10%</f>
        <v>255.835</v>
      </c>
      <c r="K15" s="20"/>
      <c r="L15" s="20"/>
      <c r="M15" s="20"/>
      <c r="N15" s="20"/>
      <c r="O15" s="20"/>
      <c r="P15" s="20"/>
      <c r="Q15" s="20"/>
      <c r="R15" s="20">
        <f t="shared" si="1"/>
        <v>255.835</v>
      </c>
      <c r="S15" s="20">
        <f t="shared" si="2"/>
        <v>3070.02</v>
      </c>
      <c r="T15" s="23"/>
      <c r="U15" s="20">
        <f>S15+('01,09,15'!S15*11)</f>
        <v>26183.219999999998</v>
      </c>
    </row>
    <row r="16" spans="2:21" s="12" customFormat="1" ht="15.75">
      <c r="B16" s="19">
        <v>3</v>
      </c>
      <c r="C16" s="19" t="s">
        <v>20</v>
      </c>
      <c r="D16" s="20">
        <v>2360</v>
      </c>
      <c r="E16" s="19">
        <v>7.5</v>
      </c>
      <c r="F16" s="20">
        <f t="shared" si="0"/>
        <v>17700</v>
      </c>
      <c r="G16" s="20"/>
      <c r="H16" s="20"/>
      <c r="I16" s="20"/>
      <c r="J16" s="20"/>
      <c r="K16" s="20"/>
      <c r="L16" s="20">
        <f>F16*0.3</f>
        <v>5310</v>
      </c>
      <c r="M16" s="20"/>
      <c r="N16" s="20">
        <v>2360</v>
      </c>
      <c r="O16" s="20">
        <v>1981.41</v>
      </c>
      <c r="P16" s="20"/>
      <c r="Q16" s="20"/>
      <c r="R16" s="20">
        <f t="shared" si="1"/>
        <v>1770</v>
      </c>
      <c r="S16" s="20">
        <f t="shared" si="2"/>
        <v>29121.41</v>
      </c>
      <c r="T16" s="23"/>
      <c r="U16" s="20">
        <f>S16+('01,09,15'!S16*11)</f>
        <v>354339.27</v>
      </c>
    </row>
    <row r="17" spans="2:21" s="12" customFormat="1" ht="15.75">
      <c r="B17" s="19">
        <v>4</v>
      </c>
      <c r="C17" s="19" t="s">
        <v>20</v>
      </c>
      <c r="D17" s="20">
        <v>2360</v>
      </c>
      <c r="E17" s="19">
        <v>1.5</v>
      </c>
      <c r="F17" s="20">
        <f t="shared" si="0"/>
        <v>3540</v>
      </c>
      <c r="G17" s="20"/>
      <c r="H17" s="20"/>
      <c r="I17" s="20"/>
      <c r="J17" s="20"/>
      <c r="K17" s="20">
        <f>F17*20%</f>
        <v>708</v>
      </c>
      <c r="L17" s="20"/>
      <c r="M17" s="20"/>
      <c r="N17" s="20">
        <v>472</v>
      </c>
      <c r="O17" s="20">
        <v>354</v>
      </c>
      <c r="P17" s="20"/>
      <c r="Q17" s="20"/>
      <c r="R17" s="20">
        <f t="shared" si="1"/>
        <v>354</v>
      </c>
      <c r="S17" s="20">
        <f t="shared" si="2"/>
        <v>5428</v>
      </c>
      <c r="T17" s="23"/>
      <c r="U17" s="20">
        <f>S17+('01,09,15'!S17*11)</f>
        <v>59696.5</v>
      </c>
    </row>
    <row r="18" spans="2:21" s="12" customFormat="1" ht="15.75">
      <c r="B18" s="19">
        <v>5</v>
      </c>
      <c r="C18" s="19" t="s">
        <v>20</v>
      </c>
      <c r="D18" s="20">
        <v>2193</v>
      </c>
      <c r="E18" s="19">
        <v>2.67</v>
      </c>
      <c r="F18" s="20">
        <f t="shared" si="0"/>
        <v>5855.3099999999995</v>
      </c>
      <c r="G18" s="20"/>
      <c r="H18" s="20"/>
      <c r="I18" s="20"/>
      <c r="J18" s="20"/>
      <c r="K18" s="20">
        <f>F18*20%</f>
        <v>1171.062</v>
      </c>
      <c r="L18" s="20"/>
      <c r="M18" s="20">
        <f>F18*10%</f>
        <v>585.531</v>
      </c>
      <c r="N18" s="20">
        <v>438.6</v>
      </c>
      <c r="O18" s="20">
        <v>722.07</v>
      </c>
      <c r="P18" s="20"/>
      <c r="Q18" s="20"/>
      <c r="R18" s="20">
        <f t="shared" si="1"/>
        <v>585.531</v>
      </c>
      <c r="S18" s="20">
        <f t="shared" si="2"/>
        <v>9358.104</v>
      </c>
      <c r="T18" s="23"/>
      <c r="U18" s="20">
        <f>S18+('01,09,15'!S18*11)</f>
        <v>102314.39600000001</v>
      </c>
    </row>
    <row r="19" spans="2:21" s="12" customFormat="1" ht="15.75">
      <c r="B19" s="19">
        <v>6</v>
      </c>
      <c r="C19" s="19" t="s">
        <v>20</v>
      </c>
      <c r="D19" s="20">
        <v>2193</v>
      </c>
      <c r="E19" s="19">
        <v>1.22</v>
      </c>
      <c r="F19" s="20">
        <f t="shared" si="0"/>
        <v>2675.46</v>
      </c>
      <c r="G19" s="20"/>
      <c r="H19" s="20"/>
      <c r="I19" s="20"/>
      <c r="J19" s="20"/>
      <c r="K19" s="20"/>
      <c r="L19" s="20">
        <f>F19*0.3</f>
        <v>802.638</v>
      </c>
      <c r="M19" s="20"/>
      <c r="N19" s="20">
        <f>D19*20%</f>
        <v>438.6</v>
      </c>
      <c r="O19" s="20">
        <v>328.95</v>
      </c>
      <c r="P19" s="20">
        <v>202.78</v>
      </c>
      <c r="Q19" s="20"/>
      <c r="R19" s="20">
        <f t="shared" si="1"/>
        <v>267.546</v>
      </c>
      <c r="S19" s="20">
        <f t="shared" si="2"/>
        <v>4715.974</v>
      </c>
      <c r="T19" s="23"/>
      <c r="U19" s="20">
        <f>S19+('01,09,15'!S19*11)</f>
        <v>70144.986</v>
      </c>
    </row>
    <row r="20" spans="2:21" s="12" customFormat="1" ht="15.75">
      <c r="B20" s="19">
        <v>7</v>
      </c>
      <c r="C20" s="19" t="s">
        <v>20</v>
      </c>
      <c r="D20" s="20">
        <v>2026</v>
      </c>
      <c r="E20" s="19">
        <v>2.39</v>
      </c>
      <c r="F20" s="20">
        <f t="shared" si="0"/>
        <v>4842.14</v>
      </c>
      <c r="G20" s="20"/>
      <c r="H20" s="20"/>
      <c r="I20" s="20"/>
      <c r="J20" s="20"/>
      <c r="K20" s="20"/>
      <c r="L20" s="20">
        <f>F20*0.3</f>
        <v>1452.642</v>
      </c>
      <c r="M20" s="20"/>
      <c r="N20" s="20"/>
      <c r="O20" s="20">
        <v>151.95</v>
      </c>
      <c r="P20" s="20"/>
      <c r="Q20" s="20"/>
      <c r="R20" s="20">
        <f t="shared" si="1"/>
        <v>484.21400000000006</v>
      </c>
      <c r="S20" s="20">
        <f t="shared" si="2"/>
        <v>6930.946</v>
      </c>
      <c r="T20" s="23"/>
      <c r="U20" s="20">
        <f>S20+('01,09,15'!S20*11)</f>
        <v>74727.598</v>
      </c>
    </row>
    <row r="21" spans="2:21" s="12" customFormat="1" ht="15.75">
      <c r="B21" s="19">
        <v>8</v>
      </c>
      <c r="C21" s="19" t="s">
        <v>20</v>
      </c>
      <c r="D21" s="20">
        <v>2026</v>
      </c>
      <c r="E21" s="19">
        <v>0.44</v>
      </c>
      <c r="F21" s="20">
        <f t="shared" si="0"/>
        <v>891.44</v>
      </c>
      <c r="G21" s="20"/>
      <c r="H21" s="20"/>
      <c r="I21" s="20"/>
      <c r="J21" s="20">
        <f>F21*10%</f>
        <v>89.144</v>
      </c>
      <c r="K21" s="20"/>
      <c r="L21" s="20"/>
      <c r="M21" s="20"/>
      <c r="N21" s="20"/>
      <c r="O21" s="20"/>
      <c r="P21" s="20"/>
      <c r="Q21" s="20"/>
      <c r="R21" s="20">
        <f t="shared" si="1"/>
        <v>89.144</v>
      </c>
      <c r="S21" s="20">
        <f t="shared" si="2"/>
        <v>1069.728</v>
      </c>
      <c r="T21" s="23"/>
      <c r="U21" s="20">
        <f>S21+('01,09,15'!S21*11)</f>
        <v>11768.063999999998</v>
      </c>
    </row>
    <row r="22" spans="2:21" s="12" customFormat="1" ht="15.75">
      <c r="B22" s="19">
        <v>9</v>
      </c>
      <c r="C22" s="19" t="s">
        <v>20</v>
      </c>
      <c r="D22" s="20">
        <v>1925</v>
      </c>
      <c r="E22" s="19">
        <v>0.83</v>
      </c>
      <c r="F22" s="20">
        <f t="shared" si="0"/>
        <v>1597.75</v>
      </c>
      <c r="G22" s="20"/>
      <c r="H22" s="20"/>
      <c r="I22" s="20"/>
      <c r="J22" s="20">
        <f>F22*10%</f>
        <v>159.775</v>
      </c>
      <c r="K22" s="20"/>
      <c r="L22" s="20"/>
      <c r="M22" s="20"/>
      <c r="N22" s="20"/>
      <c r="O22" s="20"/>
      <c r="P22" s="20"/>
      <c r="Q22" s="20"/>
      <c r="R22" s="20">
        <f t="shared" si="1"/>
        <v>159.775</v>
      </c>
      <c r="S22" s="20">
        <f t="shared" si="2"/>
        <v>1917.3000000000002</v>
      </c>
      <c r="T22" s="23"/>
      <c r="U22" s="20">
        <f>S22+('01,09,15'!S22*11)</f>
        <v>21101.256</v>
      </c>
    </row>
    <row r="23" spans="2:21" s="12" customFormat="1" ht="15.75">
      <c r="B23" s="19">
        <v>10</v>
      </c>
      <c r="C23" s="19" t="s">
        <v>20</v>
      </c>
      <c r="D23" s="20">
        <v>1925</v>
      </c>
      <c r="E23" s="19">
        <v>0.54</v>
      </c>
      <c r="F23" s="20">
        <f t="shared" si="0"/>
        <v>1039.5</v>
      </c>
      <c r="G23" s="20"/>
      <c r="H23" s="20"/>
      <c r="I23" s="20"/>
      <c r="J23" s="20"/>
      <c r="K23" s="20">
        <f>F23*20%</f>
        <v>207.9</v>
      </c>
      <c r="L23" s="20"/>
      <c r="M23" s="20"/>
      <c r="N23" s="20"/>
      <c r="O23" s="20">
        <v>70.18</v>
      </c>
      <c r="P23" s="20"/>
      <c r="Q23" s="20"/>
      <c r="R23" s="20">
        <f t="shared" si="1"/>
        <v>103.95</v>
      </c>
      <c r="S23" s="20">
        <f t="shared" si="2"/>
        <v>1421.5300000000002</v>
      </c>
      <c r="T23" s="23"/>
      <c r="U23" s="20">
        <f>S23+('01,09,15'!S23*11)</f>
        <v>15644.992000000002</v>
      </c>
    </row>
    <row r="24" spans="2:21" s="12" customFormat="1" ht="15.75">
      <c r="B24" s="19">
        <v>11</v>
      </c>
      <c r="C24" s="19" t="s">
        <v>20</v>
      </c>
      <c r="D24" s="20">
        <v>1825</v>
      </c>
      <c r="E24" s="19">
        <v>0.24</v>
      </c>
      <c r="F24" s="20">
        <f t="shared" si="0"/>
        <v>438</v>
      </c>
      <c r="G24" s="20"/>
      <c r="H24" s="20"/>
      <c r="I24" s="20"/>
      <c r="J24" s="20"/>
      <c r="K24" s="20">
        <f>F24*20%</f>
        <v>87.60000000000001</v>
      </c>
      <c r="L24" s="20"/>
      <c r="M24" s="20"/>
      <c r="N24" s="20"/>
      <c r="O24" s="20"/>
      <c r="P24" s="20"/>
      <c r="Q24" s="20"/>
      <c r="R24" s="20">
        <f t="shared" si="1"/>
        <v>43.800000000000004</v>
      </c>
      <c r="S24" s="20">
        <f t="shared" si="2"/>
        <v>569.4</v>
      </c>
      <c r="T24" s="23"/>
      <c r="U24" s="20">
        <f>S24+('01,09,15'!S24*11)</f>
        <v>6266.5199999999995</v>
      </c>
    </row>
    <row r="25" spans="2:21" s="12" customFormat="1" ht="15.75">
      <c r="B25" s="19">
        <v>12</v>
      </c>
      <c r="C25" s="19" t="s">
        <v>28</v>
      </c>
      <c r="D25" s="20">
        <v>1825</v>
      </c>
      <c r="E25" s="19">
        <v>0.5</v>
      </c>
      <c r="F25" s="20">
        <f t="shared" si="0"/>
        <v>912.5</v>
      </c>
      <c r="G25" s="20"/>
      <c r="H25" s="20"/>
      <c r="I25" s="20"/>
      <c r="J25" s="20"/>
      <c r="K25" s="20"/>
      <c r="L25" s="20">
        <f>F25*30%</f>
        <v>273.75</v>
      </c>
      <c r="M25" s="20"/>
      <c r="N25" s="20"/>
      <c r="O25" s="20"/>
      <c r="P25" s="20"/>
      <c r="Q25" s="20"/>
      <c r="R25" s="20">
        <f>(F25+G25)*10%</f>
        <v>91.25</v>
      </c>
      <c r="S25" s="20">
        <f t="shared" si="2"/>
        <v>1277.5</v>
      </c>
      <c r="T25" s="23"/>
      <c r="U25" s="20">
        <f>S25+('01,09,15'!S25*11)</f>
        <v>16798.5</v>
      </c>
    </row>
    <row r="26" spans="2:21" s="12" customFormat="1" ht="15.75">
      <c r="B26" s="19">
        <v>13</v>
      </c>
      <c r="C26" s="19" t="s">
        <v>28</v>
      </c>
      <c r="D26" s="20">
        <v>1925</v>
      </c>
      <c r="E26" s="19">
        <v>1</v>
      </c>
      <c r="F26" s="20">
        <f t="shared" si="0"/>
        <v>1925</v>
      </c>
      <c r="G26" s="20"/>
      <c r="H26" s="20"/>
      <c r="I26" s="20"/>
      <c r="J26" s="20">
        <f>F26*10%</f>
        <v>192.5</v>
      </c>
      <c r="K26" s="20"/>
      <c r="L26" s="20"/>
      <c r="M26" s="20"/>
      <c r="N26" s="20"/>
      <c r="O26" s="20"/>
      <c r="P26" s="20"/>
      <c r="Q26" s="20"/>
      <c r="R26" s="20">
        <f>F26*10%</f>
        <v>192.5</v>
      </c>
      <c r="S26" s="20">
        <f t="shared" si="2"/>
        <v>2310</v>
      </c>
      <c r="T26" s="23"/>
      <c r="U26" s="20">
        <f>S26+('01,09,15'!S26*11)</f>
        <v>25423.199999999997</v>
      </c>
    </row>
    <row r="27" spans="2:21" s="12" customFormat="1" ht="15.75">
      <c r="B27" s="19">
        <v>14</v>
      </c>
      <c r="C27" s="19" t="s">
        <v>21</v>
      </c>
      <c r="D27" s="20">
        <v>2193</v>
      </c>
      <c r="E27" s="19">
        <v>2</v>
      </c>
      <c r="F27" s="20">
        <f t="shared" si="0"/>
        <v>4386</v>
      </c>
      <c r="G27" s="20"/>
      <c r="H27" s="20"/>
      <c r="I27" s="20"/>
      <c r="J27" s="20"/>
      <c r="K27" s="20"/>
      <c r="L27" s="20">
        <f>F27*30%</f>
        <v>1315.8</v>
      </c>
      <c r="M27" s="20"/>
      <c r="N27" s="20"/>
      <c r="O27" s="20"/>
      <c r="P27" s="20"/>
      <c r="Q27" s="20"/>
      <c r="R27" s="20">
        <f>F27*10%</f>
        <v>438.6</v>
      </c>
      <c r="S27" s="20">
        <f t="shared" si="2"/>
        <v>6140.400000000001</v>
      </c>
      <c r="T27" s="23"/>
      <c r="U27" s="20">
        <f>S27+('01,09,15'!S27*11)</f>
        <v>67555.59999999999</v>
      </c>
    </row>
    <row r="28" spans="2:21" s="12" customFormat="1" ht="15.75">
      <c r="B28" s="19">
        <v>15</v>
      </c>
      <c r="C28" s="19" t="s">
        <v>21</v>
      </c>
      <c r="D28" s="20">
        <v>2193</v>
      </c>
      <c r="E28" s="19">
        <v>1</v>
      </c>
      <c r="F28" s="20">
        <f t="shared" si="0"/>
        <v>2193</v>
      </c>
      <c r="G28" s="20"/>
      <c r="H28" s="20"/>
      <c r="I28" s="20"/>
      <c r="J28" s="20"/>
      <c r="K28" s="20">
        <f>F28*0.2</f>
        <v>438.6</v>
      </c>
      <c r="L28" s="20"/>
      <c r="M28" s="20"/>
      <c r="N28" s="20"/>
      <c r="O28" s="20"/>
      <c r="P28" s="20"/>
      <c r="Q28" s="20"/>
      <c r="R28" s="20">
        <f>F28*10%</f>
        <v>219.3</v>
      </c>
      <c r="S28" s="20">
        <f t="shared" si="2"/>
        <v>2850.9</v>
      </c>
      <c r="T28" s="23"/>
      <c r="U28" s="20">
        <f>S28+('01,09,15'!S28*11)</f>
        <v>31365.100000000006</v>
      </c>
    </row>
    <row r="29" spans="2:21" s="12" customFormat="1" ht="15.75">
      <c r="B29" s="19">
        <v>16</v>
      </c>
      <c r="C29" s="19" t="s">
        <v>21</v>
      </c>
      <c r="D29" s="20">
        <v>2026</v>
      </c>
      <c r="E29" s="19">
        <v>1</v>
      </c>
      <c r="F29" s="20">
        <f t="shared" si="0"/>
        <v>2026</v>
      </c>
      <c r="G29" s="20"/>
      <c r="H29" s="20"/>
      <c r="I29" s="20"/>
      <c r="J29" s="20"/>
      <c r="K29" s="20">
        <f>F29*20%</f>
        <v>405.20000000000005</v>
      </c>
      <c r="L29" s="20"/>
      <c r="M29" s="20"/>
      <c r="N29" s="20"/>
      <c r="O29" s="20"/>
      <c r="P29" s="20"/>
      <c r="Q29" s="20"/>
      <c r="R29" s="20">
        <f>F29*10%</f>
        <v>202.60000000000002</v>
      </c>
      <c r="S29" s="20">
        <f t="shared" si="2"/>
        <v>2633.7999999999997</v>
      </c>
      <c r="T29" s="23"/>
      <c r="U29" s="20">
        <f>S29+('01,09,15'!S29*11)</f>
        <v>28974.399999999998</v>
      </c>
    </row>
    <row r="30" spans="2:21" s="12" customFormat="1" ht="31.5">
      <c r="B30" s="19">
        <v>17</v>
      </c>
      <c r="C30" s="19" t="s">
        <v>47</v>
      </c>
      <c r="D30" s="20">
        <v>1925</v>
      </c>
      <c r="E30" s="19">
        <v>1</v>
      </c>
      <c r="F30" s="20">
        <f t="shared" si="0"/>
        <v>1925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192.5</v>
      </c>
      <c r="S30" s="20">
        <f t="shared" si="2"/>
        <v>2117.5</v>
      </c>
      <c r="T30" s="21"/>
      <c r="U30" s="20">
        <f>S30+('01,09,15'!S30*11)</f>
        <v>23304.6</v>
      </c>
    </row>
    <row r="31" spans="2:21" s="12" customFormat="1" ht="15.75">
      <c r="B31" s="19">
        <v>18</v>
      </c>
      <c r="C31" s="19" t="s">
        <v>13</v>
      </c>
      <c r="D31" s="20">
        <v>1393</v>
      </c>
      <c r="E31" s="19">
        <v>1</v>
      </c>
      <c r="F31" s="20">
        <f t="shared" si="0"/>
        <v>1393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F31*8%</f>
        <v>111.44</v>
      </c>
      <c r="R31" s="20"/>
      <c r="S31" s="20">
        <f>F31+G31+H31+J31+K31+L31+M31+N31+O31+P31+R31+I31+Q31</f>
        <v>1504.44</v>
      </c>
      <c r="T31" s="14"/>
      <c r="U31" s="20">
        <f>S31+('01,09,15'!S31*11)</f>
        <v>18238.739999999998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>S32+('01,09,15'!S32*11)</f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>S33+('01,09,15'!S33*11)</f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>S34+('01,09,15'!S34*11)</f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>S35+('01,09,15'!S35*11)</f>
        <v>36379.2</v>
      </c>
    </row>
    <row r="36" spans="2:21" s="12" customFormat="1" ht="15.75">
      <c r="B36" s="1"/>
      <c r="C36" s="1" t="s">
        <v>2</v>
      </c>
      <c r="D36" s="22">
        <f aca="true" t="shared" si="3" ref="D36:U36">SUM(D14:D35)</f>
        <v>43086.35</v>
      </c>
      <c r="E36" s="1">
        <f t="shared" si="3"/>
        <v>31.83</v>
      </c>
      <c r="F36" s="22">
        <f t="shared" si="3"/>
        <v>65491.45</v>
      </c>
      <c r="G36" s="22">
        <f t="shared" si="3"/>
        <v>0</v>
      </c>
      <c r="H36" s="22">
        <f t="shared" si="3"/>
        <v>0</v>
      </c>
      <c r="I36" s="22">
        <f t="shared" si="3"/>
        <v>134.65</v>
      </c>
      <c r="J36" s="22">
        <f t="shared" si="3"/>
        <v>697.254</v>
      </c>
      <c r="K36" s="22">
        <f t="shared" si="3"/>
        <v>3018.362</v>
      </c>
      <c r="L36" s="22">
        <f t="shared" si="3"/>
        <v>9962.73</v>
      </c>
      <c r="M36" s="22">
        <f t="shared" si="3"/>
        <v>585.531</v>
      </c>
      <c r="N36" s="22">
        <f t="shared" si="3"/>
        <v>3709.2</v>
      </c>
      <c r="O36" s="22">
        <f t="shared" si="3"/>
        <v>3608.5599999999995</v>
      </c>
      <c r="P36" s="22">
        <f t="shared" si="3"/>
        <v>202.78</v>
      </c>
      <c r="Q36" s="22">
        <f t="shared" si="3"/>
        <v>1078.04</v>
      </c>
      <c r="R36" s="22">
        <f t="shared" si="3"/>
        <v>5719.845</v>
      </c>
      <c r="S36" s="22">
        <f t="shared" si="3"/>
        <v>94208.402</v>
      </c>
      <c r="T36" s="22">
        <f t="shared" si="3"/>
        <v>0</v>
      </c>
      <c r="U36" s="22">
        <f t="shared" si="3"/>
        <v>1091212.5420000001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2"/>
      <c r="I42" s="42"/>
      <c r="J42" s="42"/>
      <c r="K42" s="18"/>
      <c r="L42" s="42"/>
      <c r="M42" s="42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H42:J42"/>
    <mergeCell ref="L42:M42"/>
    <mergeCell ref="M3:R3"/>
    <mergeCell ref="M4:R4"/>
    <mergeCell ref="R11:R13"/>
    <mergeCell ref="F8:N8"/>
    <mergeCell ref="F11:F13"/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M11:P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2"/>
  <sheetViews>
    <sheetView view="pageBreakPreview" zoomScale="60" zoomScalePageLayoutView="0" workbookViewId="0" topLeftCell="A1">
      <selection activeCell="W33" sqref="W33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1" t="s">
        <v>48</v>
      </c>
      <c r="N3" s="31"/>
      <c r="O3" s="31"/>
      <c r="P3" s="31"/>
      <c r="Q3" s="31"/>
      <c r="R3" s="31"/>
      <c r="S3" s="12"/>
    </row>
    <row r="4" spans="3:19" ht="15">
      <c r="C4" s="12" t="s">
        <v>38</v>
      </c>
      <c r="D4" s="12"/>
      <c r="E4" s="12"/>
      <c r="F4" s="12"/>
      <c r="M4" s="31" t="s">
        <v>49</v>
      </c>
      <c r="N4" s="31"/>
      <c r="O4" s="31"/>
      <c r="P4" s="31"/>
      <c r="Q4" s="31"/>
      <c r="R4" s="31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3" t="s">
        <v>46</v>
      </c>
      <c r="G8" s="43"/>
      <c r="H8" s="43"/>
      <c r="I8" s="43"/>
      <c r="J8" s="43"/>
      <c r="K8" s="43"/>
      <c r="L8" s="43"/>
      <c r="M8" s="43"/>
      <c r="N8" s="43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34" t="s">
        <v>0</v>
      </c>
      <c r="C11" s="35" t="s">
        <v>3</v>
      </c>
      <c r="D11" s="36" t="s">
        <v>23</v>
      </c>
      <c r="E11" s="39" t="s">
        <v>4</v>
      </c>
      <c r="F11" s="36" t="s">
        <v>23</v>
      </c>
      <c r="G11" s="4"/>
      <c r="H11" s="4"/>
      <c r="I11" s="4"/>
      <c r="J11" s="35" t="s">
        <v>5</v>
      </c>
      <c r="K11" s="50"/>
      <c r="L11" s="50"/>
      <c r="M11" s="34" t="s">
        <v>6</v>
      </c>
      <c r="N11" s="34"/>
      <c r="O11" s="34"/>
      <c r="P11" s="34"/>
      <c r="Q11" s="1"/>
      <c r="R11" s="34" t="s">
        <v>30</v>
      </c>
      <c r="S11" s="34" t="s">
        <v>1</v>
      </c>
      <c r="T11" s="7"/>
      <c r="U11" s="45" t="s">
        <v>11</v>
      </c>
    </row>
    <row r="12" spans="2:21" s="12" customFormat="1" ht="63">
      <c r="B12" s="34"/>
      <c r="C12" s="35"/>
      <c r="D12" s="37"/>
      <c r="E12" s="39"/>
      <c r="F12" s="37"/>
      <c r="G12" s="5" t="s">
        <v>24</v>
      </c>
      <c r="H12" s="5" t="s">
        <v>25</v>
      </c>
      <c r="I12" s="5" t="s">
        <v>26</v>
      </c>
      <c r="J12" s="48">
        <v>0.1</v>
      </c>
      <c r="K12" s="49">
        <v>0.2</v>
      </c>
      <c r="L12" s="48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34"/>
      <c r="S12" s="34"/>
      <c r="T12" s="8"/>
      <c r="U12" s="46"/>
    </row>
    <row r="13" spans="2:21" s="12" customFormat="1" ht="31.5">
      <c r="B13" s="34"/>
      <c r="C13" s="35"/>
      <c r="D13" s="38"/>
      <c r="E13" s="39"/>
      <c r="F13" s="38"/>
      <c r="G13" s="6"/>
      <c r="H13" s="9">
        <v>0.1</v>
      </c>
      <c r="I13" s="9">
        <v>0.05</v>
      </c>
      <c r="J13" s="34"/>
      <c r="K13" s="47"/>
      <c r="L13" s="34"/>
      <c r="M13" s="2">
        <v>0.1</v>
      </c>
      <c r="N13" s="2">
        <v>0.2</v>
      </c>
      <c r="O13" s="2" t="s">
        <v>27</v>
      </c>
      <c r="P13" s="1"/>
      <c r="Q13" s="1"/>
      <c r="R13" s="34"/>
      <c r="S13" s="34"/>
      <c r="T13" s="3"/>
      <c r="U13" s="47"/>
    </row>
    <row r="14" spans="2:21" s="12" customFormat="1" ht="15.75">
      <c r="B14" s="19">
        <v>1</v>
      </c>
      <c r="C14" s="19" t="s">
        <v>19</v>
      </c>
      <c r="D14" s="20">
        <v>2449</v>
      </c>
      <c r="E14" s="19">
        <v>1</v>
      </c>
      <c r="F14" s="20">
        <f aca="true" t="shared" si="0" ref="F14:F35">D14*E14</f>
        <v>2449</v>
      </c>
      <c r="G14" s="20"/>
      <c r="H14" s="20"/>
      <c r="I14" s="20">
        <f>F14*0.05</f>
        <v>122.45</v>
      </c>
      <c r="J14" s="20"/>
      <c r="K14" s="20"/>
      <c r="L14" s="20">
        <f>(F14+G14)*0.3</f>
        <v>734.6999999999999</v>
      </c>
      <c r="M14" s="20"/>
      <c r="N14" s="20"/>
      <c r="O14" s="20"/>
      <c r="P14" s="20"/>
      <c r="Q14" s="20"/>
      <c r="R14" s="20">
        <f aca="true" t="shared" si="1" ref="R14:R24">F14*10%</f>
        <v>244.9</v>
      </c>
      <c r="S14" s="20">
        <f aca="true" t="shared" si="2" ref="S14:S30">F14+G14+H14+J14+K14+L14+M14+N14+O14+P14+R14+I14</f>
        <v>3551.0499999999997</v>
      </c>
      <c r="T14" s="23"/>
      <c r="U14" s="20">
        <f aca="true" t="shared" si="3" ref="U14:U35">S14*12</f>
        <v>42612.6</v>
      </c>
    </row>
    <row r="15" spans="2:21" s="12" customFormat="1" ht="31.5">
      <c r="B15" s="19">
        <v>2</v>
      </c>
      <c r="C15" s="19" t="s">
        <v>29</v>
      </c>
      <c r="D15" s="20">
        <v>1751</v>
      </c>
      <c r="E15" s="19">
        <v>1</v>
      </c>
      <c r="F15" s="20">
        <f t="shared" si="0"/>
        <v>1751</v>
      </c>
      <c r="G15" s="20"/>
      <c r="H15" s="20"/>
      <c r="I15" s="20"/>
      <c r="J15" s="20">
        <f>F15*10%</f>
        <v>175.10000000000002</v>
      </c>
      <c r="K15" s="20"/>
      <c r="L15" s="20"/>
      <c r="M15" s="20"/>
      <c r="N15" s="20"/>
      <c r="O15" s="20"/>
      <c r="P15" s="20"/>
      <c r="Q15" s="20"/>
      <c r="R15" s="20">
        <f t="shared" si="1"/>
        <v>175.10000000000002</v>
      </c>
      <c r="S15" s="20">
        <f t="shared" si="2"/>
        <v>2101.2</v>
      </c>
      <c r="T15" s="23"/>
      <c r="U15" s="20">
        <f t="shared" si="3"/>
        <v>25214.399999999998</v>
      </c>
    </row>
    <row r="16" spans="2:21" s="12" customFormat="1" ht="15.75">
      <c r="B16" s="19">
        <v>3</v>
      </c>
      <c r="C16" s="19" t="s">
        <v>20</v>
      </c>
      <c r="D16" s="20">
        <v>2145</v>
      </c>
      <c r="E16" s="19">
        <v>7.5</v>
      </c>
      <c r="F16" s="20">
        <f t="shared" si="0"/>
        <v>16087.5</v>
      </c>
      <c r="G16" s="20"/>
      <c r="H16" s="20"/>
      <c r="I16" s="20"/>
      <c r="J16" s="20"/>
      <c r="K16" s="20"/>
      <c r="L16" s="20">
        <f>F16*0.3</f>
        <v>4826.25</v>
      </c>
      <c r="M16" s="20"/>
      <c r="N16" s="20">
        <v>2145</v>
      </c>
      <c r="O16" s="20">
        <v>4897.76</v>
      </c>
      <c r="P16" s="20"/>
      <c r="Q16" s="20"/>
      <c r="R16" s="20">
        <f t="shared" si="1"/>
        <v>1608.75</v>
      </c>
      <c r="S16" s="20">
        <f t="shared" si="2"/>
        <v>29565.260000000002</v>
      </c>
      <c r="T16" s="23"/>
      <c r="U16" s="20">
        <f t="shared" si="3"/>
        <v>354783.12</v>
      </c>
    </row>
    <row r="17" spans="2:21" s="12" customFormat="1" ht="15.75">
      <c r="B17" s="19">
        <v>4</v>
      </c>
      <c r="C17" s="19" t="s">
        <v>20</v>
      </c>
      <c r="D17" s="20">
        <v>2145</v>
      </c>
      <c r="E17" s="19">
        <v>1.5</v>
      </c>
      <c r="F17" s="20">
        <f t="shared" si="0"/>
        <v>3217.5</v>
      </c>
      <c r="G17" s="20"/>
      <c r="H17" s="20"/>
      <c r="I17" s="20"/>
      <c r="J17" s="20"/>
      <c r="K17" s="20">
        <f>F17*20%</f>
        <v>643.5</v>
      </c>
      <c r="L17" s="20"/>
      <c r="M17" s="20"/>
      <c r="N17" s="20">
        <v>429</v>
      </c>
      <c r="O17" s="20">
        <v>321.75</v>
      </c>
      <c r="P17" s="20"/>
      <c r="Q17" s="20"/>
      <c r="R17" s="20">
        <f t="shared" si="1"/>
        <v>321.75</v>
      </c>
      <c r="S17" s="20">
        <f t="shared" si="2"/>
        <v>4933.5</v>
      </c>
      <c r="T17" s="23"/>
      <c r="U17" s="20">
        <f t="shared" si="3"/>
        <v>59202</v>
      </c>
    </row>
    <row r="18" spans="2:21" s="12" customFormat="1" ht="15.75">
      <c r="B18" s="19">
        <v>5</v>
      </c>
      <c r="C18" s="19" t="s">
        <v>20</v>
      </c>
      <c r="D18" s="20">
        <v>1994</v>
      </c>
      <c r="E18" s="19">
        <v>2.67</v>
      </c>
      <c r="F18" s="20">
        <f t="shared" si="0"/>
        <v>5323.98</v>
      </c>
      <c r="G18" s="20"/>
      <c r="H18" s="20"/>
      <c r="I18" s="20"/>
      <c r="J18" s="20"/>
      <c r="K18" s="20">
        <f>F18*20%</f>
        <v>1064.796</v>
      </c>
      <c r="L18" s="20"/>
      <c r="M18" s="20">
        <f>F18*10%</f>
        <v>532.398</v>
      </c>
      <c r="N18" s="20">
        <v>398.8</v>
      </c>
      <c r="O18" s="20">
        <v>598.2</v>
      </c>
      <c r="P18" s="20"/>
      <c r="Q18" s="20"/>
      <c r="R18" s="20">
        <f t="shared" si="1"/>
        <v>532.398</v>
      </c>
      <c r="S18" s="20">
        <f t="shared" si="2"/>
        <v>8450.572</v>
      </c>
      <c r="T18" s="23"/>
      <c r="U18" s="20">
        <f t="shared" si="3"/>
        <v>101406.864</v>
      </c>
    </row>
    <row r="19" spans="2:21" s="12" customFormat="1" ht="15.75">
      <c r="B19" s="19">
        <v>6</v>
      </c>
      <c r="C19" s="19" t="s">
        <v>20</v>
      </c>
      <c r="D19" s="20">
        <v>1994</v>
      </c>
      <c r="E19" s="19">
        <v>1.22</v>
      </c>
      <c r="F19" s="20">
        <f t="shared" si="0"/>
        <v>2432.68</v>
      </c>
      <c r="G19" s="20"/>
      <c r="H19" s="20"/>
      <c r="I19" s="20"/>
      <c r="J19" s="20"/>
      <c r="K19" s="20"/>
      <c r="L19" s="20">
        <f>F19*0.3</f>
        <v>729.804</v>
      </c>
      <c r="M19" s="20"/>
      <c r="N19" s="20">
        <f>D19*20%</f>
        <v>398.8</v>
      </c>
      <c r="O19" s="20">
        <v>299.1</v>
      </c>
      <c r="P19" s="20">
        <v>1844.44</v>
      </c>
      <c r="Q19" s="20"/>
      <c r="R19" s="20">
        <f t="shared" si="1"/>
        <v>243.268</v>
      </c>
      <c r="S19" s="20">
        <f t="shared" si="2"/>
        <v>5948.092000000001</v>
      </c>
      <c r="T19" s="23"/>
      <c r="U19" s="20">
        <f t="shared" si="3"/>
        <v>71377.104</v>
      </c>
    </row>
    <row r="20" spans="2:21" s="12" customFormat="1" ht="15.75">
      <c r="B20" s="19">
        <v>7</v>
      </c>
      <c r="C20" s="19" t="s">
        <v>20</v>
      </c>
      <c r="D20" s="20">
        <v>1842</v>
      </c>
      <c r="E20" s="19">
        <v>2.39</v>
      </c>
      <c r="F20" s="20">
        <f t="shared" si="0"/>
        <v>4402.38</v>
      </c>
      <c r="G20" s="20"/>
      <c r="H20" s="20"/>
      <c r="I20" s="20"/>
      <c r="J20" s="20"/>
      <c r="K20" s="20"/>
      <c r="L20" s="20">
        <f>F20*0.3</f>
        <v>1320.714</v>
      </c>
      <c r="M20" s="20"/>
      <c r="N20" s="20"/>
      <c r="O20" s="20"/>
      <c r="P20" s="20"/>
      <c r="Q20" s="20"/>
      <c r="R20" s="20">
        <f t="shared" si="1"/>
        <v>440.23800000000006</v>
      </c>
      <c r="S20" s="20">
        <f t="shared" si="2"/>
        <v>6163.332</v>
      </c>
      <c r="T20" s="23"/>
      <c r="U20" s="20">
        <f t="shared" si="3"/>
        <v>73959.984</v>
      </c>
    </row>
    <row r="21" spans="2:21" s="12" customFormat="1" ht="15.75">
      <c r="B21" s="19">
        <v>8</v>
      </c>
      <c r="C21" s="19" t="s">
        <v>20</v>
      </c>
      <c r="D21" s="20">
        <v>1842</v>
      </c>
      <c r="E21" s="19">
        <v>0.44</v>
      </c>
      <c r="F21" s="20">
        <f t="shared" si="0"/>
        <v>810.48</v>
      </c>
      <c r="G21" s="20"/>
      <c r="H21" s="20"/>
      <c r="I21" s="20"/>
      <c r="J21" s="20">
        <f>F21*10%</f>
        <v>81.048</v>
      </c>
      <c r="K21" s="20"/>
      <c r="L21" s="20"/>
      <c r="M21" s="20"/>
      <c r="N21" s="20"/>
      <c r="O21" s="20"/>
      <c r="P21" s="20"/>
      <c r="Q21" s="20"/>
      <c r="R21" s="20">
        <f t="shared" si="1"/>
        <v>81.048</v>
      </c>
      <c r="S21" s="20">
        <f t="shared" si="2"/>
        <v>972.576</v>
      </c>
      <c r="T21" s="23"/>
      <c r="U21" s="20">
        <f t="shared" si="3"/>
        <v>11670.912</v>
      </c>
    </row>
    <row r="22" spans="2:21" s="12" customFormat="1" ht="15.75">
      <c r="B22" s="19">
        <v>9</v>
      </c>
      <c r="C22" s="19" t="s">
        <v>20</v>
      </c>
      <c r="D22" s="20">
        <v>1751</v>
      </c>
      <c r="E22" s="19">
        <v>0.83</v>
      </c>
      <c r="F22" s="20">
        <f t="shared" si="0"/>
        <v>1453.33</v>
      </c>
      <c r="G22" s="20"/>
      <c r="H22" s="20"/>
      <c r="I22" s="20"/>
      <c r="J22" s="20">
        <f>F22*10%</f>
        <v>145.333</v>
      </c>
      <c r="K22" s="20"/>
      <c r="L22" s="20"/>
      <c r="M22" s="20"/>
      <c r="N22" s="20"/>
      <c r="O22" s="20"/>
      <c r="P22" s="20"/>
      <c r="Q22" s="20"/>
      <c r="R22" s="20">
        <f t="shared" si="1"/>
        <v>145.333</v>
      </c>
      <c r="S22" s="20">
        <f t="shared" si="2"/>
        <v>1743.996</v>
      </c>
      <c r="T22" s="23"/>
      <c r="U22" s="20">
        <f t="shared" si="3"/>
        <v>20927.952</v>
      </c>
    </row>
    <row r="23" spans="2:21" s="12" customFormat="1" ht="15.75">
      <c r="B23" s="19">
        <v>10</v>
      </c>
      <c r="C23" s="19" t="s">
        <v>20</v>
      </c>
      <c r="D23" s="20">
        <v>1751</v>
      </c>
      <c r="E23" s="19">
        <v>0.54</v>
      </c>
      <c r="F23" s="20">
        <f t="shared" si="0"/>
        <v>945.5400000000001</v>
      </c>
      <c r="G23" s="20"/>
      <c r="H23" s="20"/>
      <c r="I23" s="20"/>
      <c r="J23" s="20"/>
      <c r="K23" s="20">
        <f>F23*20%</f>
        <v>189.10800000000003</v>
      </c>
      <c r="L23" s="20"/>
      <c r="M23" s="20"/>
      <c r="N23" s="20"/>
      <c r="O23" s="20">
        <v>63.84</v>
      </c>
      <c r="P23" s="20"/>
      <c r="Q23" s="20"/>
      <c r="R23" s="20">
        <f t="shared" si="1"/>
        <v>94.55400000000002</v>
      </c>
      <c r="S23" s="20">
        <f t="shared" si="2"/>
        <v>1293.0420000000001</v>
      </c>
      <c r="T23" s="23"/>
      <c r="U23" s="20">
        <f t="shared" si="3"/>
        <v>15516.504</v>
      </c>
    </row>
    <row r="24" spans="2:21" s="12" customFormat="1" ht="15.75">
      <c r="B24" s="19">
        <v>11</v>
      </c>
      <c r="C24" s="19" t="s">
        <v>20</v>
      </c>
      <c r="D24" s="20">
        <v>1660</v>
      </c>
      <c r="E24" s="19">
        <v>0.24</v>
      </c>
      <c r="F24" s="20">
        <f t="shared" si="0"/>
        <v>398.4</v>
      </c>
      <c r="G24" s="20"/>
      <c r="H24" s="20"/>
      <c r="I24" s="20"/>
      <c r="J24" s="20"/>
      <c r="K24" s="20">
        <f>F24*20%</f>
        <v>79.68</v>
      </c>
      <c r="L24" s="20"/>
      <c r="M24" s="20"/>
      <c r="N24" s="20"/>
      <c r="O24" s="20"/>
      <c r="P24" s="20"/>
      <c r="Q24" s="20"/>
      <c r="R24" s="20">
        <f t="shared" si="1"/>
        <v>39.84</v>
      </c>
      <c r="S24" s="20">
        <f t="shared" si="2"/>
        <v>517.92</v>
      </c>
      <c r="T24" s="23"/>
      <c r="U24" s="20">
        <f t="shared" si="3"/>
        <v>6215.039999999999</v>
      </c>
    </row>
    <row r="25" spans="2:21" s="12" customFormat="1" ht="15.75">
      <c r="B25" s="19">
        <v>12</v>
      </c>
      <c r="C25" s="19" t="s">
        <v>28</v>
      </c>
      <c r="D25" s="20">
        <v>1660</v>
      </c>
      <c r="E25" s="19">
        <v>0.5</v>
      </c>
      <c r="F25" s="20">
        <f t="shared" si="0"/>
        <v>830</v>
      </c>
      <c r="G25" s="20"/>
      <c r="H25" s="20"/>
      <c r="I25" s="20"/>
      <c r="J25" s="20"/>
      <c r="K25" s="20"/>
      <c r="L25" s="20">
        <f>F25*30%</f>
        <v>249</v>
      </c>
      <c r="M25" s="20"/>
      <c r="N25" s="20"/>
      <c r="O25" s="20">
        <f>D25*7.5%*2</f>
        <v>249</v>
      </c>
      <c r="P25" s="20"/>
      <c r="Q25" s="20"/>
      <c r="R25" s="20">
        <f>(F25+G25)*10%</f>
        <v>83</v>
      </c>
      <c r="S25" s="20">
        <f t="shared" si="2"/>
        <v>1411</v>
      </c>
      <c r="T25" s="23"/>
      <c r="U25" s="20">
        <f t="shared" si="3"/>
        <v>16932</v>
      </c>
    </row>
    <row r="26" spans="2:21" s="12" customFormat="1" ht="15.75">
      <c r="B26" s="19">
        <v>13</v>
      </c>
      <c r="C26" s="19" t="s">
        <v>28</v>
      </c>
      <c r="D26" s="20">
        <v>1751</v>
      </c>
      <c r="E26" s="19">
        <v>1</v>
      </c>
      <c r="F26" s="20">
        <f t="shared" si="0"/>
        <v>1751</v>
      </c>
      <c r="G26" s="20"/>
      <c r="H26" s="20"/>
      <c r="I26" s="20"/>
      <c r="J26" s="20">
        <f>F26*10%</f>
        <v>175.10000000000002</v>
      </c>
      <c r="K26" s="20"/>
      <c r="L26" s="20"/>
      <c r="M26" s="20"/>
      <c r="N26" s="20"/>
      <c r="O26" s="20"/>
      <c r="P26" s="20"/>
      <c r="Q26" s="20"/>
      <c r="R26" s="20">
        <f>F26*10%</f>
        <v>175.10000000000002</v>
      </c>
      <c r="S26" s="20">
        <f t="shared" si="2"/>
        <v>2101.2</v>
      </c>
      <c r="T26" s="23"/>
      <c r="U26" s="20">
        <f t="shared" si="3"/>
        <v>25214.399999999998</v>
      </c>
    </row>
    <row r="27" spans="2:21" s="12" customFormat="1" ht="15.75">
      <c r="B27" s="19">
        <v>14</v>
      </c>
      <c r="C27" s="19" t="s">
        <v>21</v>
      </c>
      <c r="D27" s="20">
        <v>1994</v>
      </c>
      <c r="E27" s="19">
        <v>2</v>
      </c>
      <c r="F27" s="20">
        <f t="shared" si="0"/>
        <v>3988</v>
      </c>
      <c r="G27" s="20"/>
      <c r="H27" s="20"/>
      <c r="I27" s="20"/>
      <c r="J27" s="20"/>
      <c r="K27" s="20"/>
      <c r="L27" s="20">
        <f>F27*30%</f>
        <v>1196.3999999999999</v>
      </c>
      <c r="M27" s="20"/>
      <c r="N27" s="20"/>
      <c r="O27" s="20"/>
      <c r="P27" s="20"/>
      <c r="Q27" s="20"/>
      <c r="R27" s="20">
        <f>F27*10%</f>
        <v>398.8</v>
      </c>
      <c r="S27" s="20">
        <f t="shared" si="2"/>
        <v>5583.2</v>
      </c>
      <c r="T27" s="23"/>
      <c r="U27" s="20">
        <f t="shared" si="3"/>
        <v>66998.4</v>
      </c>
    </row>
    <row r="28" spans="2:21" s="12" customFormat="1" ht="15.75">
      <c r="B28" s="19">
        <v>15</v>
      </c>
      <c r="C28" s="19" t="s">
        <v>21</v>
      </c>
      <c r="D28" s="20">
        <v>1994</v>
      </c>
      <c r="E28" s="19">
        <v>1</v>
      </c>
      <c r="F28" s="20">
        <f t="shared" si="0"/>
        <v>1994</v>
      </c>
      <c r="G28" s="20"/>
      <c r="H28" s="20"/>
      <c r="I28" s="20"/>
      <c r="J28" s="20"/>
      <c r="K28" s="20">
        <f>F28*0.2</f>
        <v>398.8</v>
      </c>
      <c r="L28" s="20"/>
      <c r="M28" s="20"/>
      <c r="N28" s="20"/>
      <c r="O28" s="20"/>
      <c r="P28" s="20"/>
      <c r="Q28" s="20"/>
      <c r="R28" s="20">
        <f>F28*10%</f>
        <v>199.4</v>
      </c>
      <c r="S28" s="20">
        <f t="shared" si="2"/>
        <v>2592.2000000000003</v>
      </c>
      <c r="T28" s="23"/>
      <c r="U28" s="20">
        <f t="shared" si="3"/>
        <v>31106.4</v>
      </c>
    </row>
    <row r="29" spans="2:21" s="12" customFormat="1" ht="15.75">
      <c r="B29" s="19">
        <v>16</v>
      </c>
      <c r="C29" s="19" t="s">
        <v>21</v>
      </c>
      <c r="D29" s="20">
        <v>1842</v>
      </c>
      <c r="E29" s="19">
        <v>1</v>
      </c>
      <c r="F29" s="20">
        <f t="shared" si="0"/>
        <v>1842</v>
      </c>
      <c r="G29" s="20"/>
      <c r="H29" s="20"/>
      <c r="I29" s="20"/>
      <c r="J29" s="20"/>
      <c r="K29" s="20">
        <f>F29*20%</f>
        <v>368.40000000000003</v>
      </c>
      <c r="L29" s="20"/>
      <c r="M29" s="20"/>
      <c r="N29" s="20"/>
      <c r="O29" s="20"/>
      <c r="P29" s="20"/>
      <c r="Q29" s="20"/>
      <c r="R29" s="20">
        <f>F29*10%</f>
        <v>184.20000000000002</v>
      </c>
      <c r="S29" s="20">
        <f t="shared" si="2"/>
        <v>2394.6</v>
      </c>
      <c r="T29" s="23"/>
      <c r="U29" s="20">
        <f t="shared" si="3"/>
        <v>28735.199999999997</v>
      </c>
    </row>
    <row r="30" spans="2:21" s="12" customFormat="1" ht="31.5">
      <c r="B30" s="19">
        <v>17</v>
      </c>
      <c r="C30" s="19" t="s">
        <v>47</v>
      </c>
      <c r="D30" s="20">
        <v>1751</v>
      </c>
      <c r="E30" s="19">
        <v>1</v>
      </c>
      <c r="F30" s="20">
        <f t="shared" si="0"/>
        <v>1751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175.10000000000002</v>
      </c>
      <c r="S30" s="20">
        <f t="shared" si="2"/>
        <v>1926.1</v>
      </c>
      <c r="T30" s="21"/>
      <c r="U30" s="20">
        <f t="shared" si="3"/>
        <v>23113.199999999997</v>
      </c>
    </row>
    <row r="31" spans="2:21" s="12" customFormat="1" ht="15.75">
      <c r="B31" s="19">
        <v>18</v>
      </c>
      <c r="C31" s="19" t="s">
        <v>13</v>
      </c>
      <c r="D31" s="20">
        <v>1383</v>
      </c>
      <c r="E31" s="19">
        <v>1</v>
      </c>
      <c r="F31" s="20">
        <f t="shared" si="0"/>
        <v>1383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F31*10%</f>
        <v>138.3</v>
      </c>
      <c r="R31" s="20"/>
      <c r="S31" s="20">
        <f>F31+G31+H31+J31+K31+L31+M31+N31+O31+P31+R31+I31+Q31</f>
        <v>1521.3</v>
      </c>
      <c r="T31" s="14"/>
      <c r="U31" s="20">
        <f t="shared" si="3"/>
        <v>18255.6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 t="shared" si="3"/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 t="shared" si="3"/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 t="shared" si="3"/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 t="shared" si="3"/>
        <v>36379.2</v>
      </c>
    </row>
    <row r="36" spans="2:21" s="12" customFormat="1" ht="15.75">
      <c r="B36" s="1"/>
      <c r="C36" s="1" t="s">
        <v>2</v>
      </c>
      <c r="D36" s="22">
        <f aca="true" t="shared" si="4" ref="D36:U36">SUM(D14:D35)</f>
        <v>39221</v>
      </c>
      <c r="E36" s="1">
        <f t="shared" si="4"/>
        <v>31.83</v>
      </c>
      <c r="F36" s="22">
        <f t="shared" si="4"/>
        <v>59710.79000000001</v>
      </c>
      <c r="G36" s="22">
        <f t="shared" si="4"/>
        <v>0</v>
      </c>
      <c r="H36" s="22">
        <f t="shared" si="4"/>
        <v>0</v>
      </c>
      <c r="I36" s="22">
        <f t="shared" si="4"/>
        <v>122.45</v>
      </c>
      <c r="J36" s="22">
        <f t="shared" si="4"/>
        <v>576.581</v>
      </c>
      <c r="K36" s="22">
        <f t="shared" si="4"/>
        <v>2744.284</v>
      </c>
      <c r="L36" s="22">
        <f t="shared" si="4"/>
        <v>9056.868</v>
      </c>
      <c r="M36" s="22">
        <f t="shared" si="4"/>
        <v>532.398</v>
      </c>
      <c r="N36" s="22">
        <f t="shared" si="4"/>
        <v>3371.6000000000004</v>
      </c>
      <c r="O36" s="22">
        <f t="shared" si="4"/>
        <v>6429.650000000001</v>
      </c>
      <c r="P36" s="22">
        <f t="shared" si="4"/>
        <v>1844.44</v>
      </c>
      <c r="Q36" s="22">
        <f t="shared" si="4"/>
        <v>1104.9</v>
      </c>
      <c r="R36" s="22">
        <f t="shared" si="4"/>
        <v>5142.779</v>
      </c>
      <c r="S36" s="22">
        <f t="shared" si="4"/>
        <v>90636.74000000002</v>
      </c>
      <c r="T36" s="22">
        <f t="shared" si="4"/>
        <v>0</v>
      </c>
      <c r="U36" s="22">
        <f t="shared" si="4"/>
        <v>1087640.88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2"/>
      <c r="I42" s="42"/>
      <c r="J42" s="42"/>
      <c r="K42" s="18"/>
      <c r="L42" s="42"/>
      <c r="M42" s="42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M11:P11"/>
    <mergeCell ref="H42:J42"/>
    <mergeCell ref="L42:M42"/>
    <mergeCell ref="M3:R3"/>
    <mergeCell ref="M4:R4"/>
    <mergeCell ref="R11:R13"/>
    <mergeCell ref="F8:N8"/>
    <mergeCell ref="F11:F1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43"/>
  <sheetViews>
    <sheetView view="pageBreakPreview" zoomScale="60" zoomScalePageLayoutView="0" workbookViewId="0" topLeftCell="A1">
      <selection activeCell="O39" sqref="O39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25390625" style="0" bestFit="1" customWidth="1"/>
    <col min="6" max="6" width="10.25390625" style="0" customWidth="1"/>
    <col min="7" max="7" width="9.375" style="0" bestFit="1" customWidth="1"/>
    <col min="8" max="10" width="9.25390625" style="0" bestFit="1" customWidth="1"/>
    <col min="11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37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1" t="s">
        <v>42</v>
      </c>
      <c r="N3" s="31"/>
      <c r="O3" s="31"/>
      <c r="P3" s="31"/>
      <c r="Q3" s="31"/>
      <c r="R3" s="31"/>
      <c r="S3" s="12"/>
    </row>
    <row r="4" spans="3:19" ht="15">
      <c r="C4" s="12" t="s">
        <v>38</v>
      </c>
      <c r="D4" s="12"/>
      <c r="E4" s="12"/>
      <c r="F4" s="12"/>
      <c r="M4" s="31" t="s">
        <v>45</v>
      </c>
      <c r="N4" s="31"/>
      <c r="O4" s="31"/>
      <c r="P4" s="31"/>
      <c r="Q4" s="31"/>
      <c r="R4" s="31"/>
      <c r="S4" s="12"/>
    </row>
    <row r="5" spans="3:19" ht="15">
      <c r="C5" s="12"/>
      <c r="D5" s="12"/>
      <c r="E5" s="12"/>
      <c r="F5" s="12"/>
      <c r="M5" s="12" t="s">
        <v>41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3" t="s">
        <v>44</v>
      </c>
      <c r="G8" s="43"/>
      <c r="H8" s="43"/>
      <c r="I8" s="43"/>
      <c r="J8" s="43"/>
      <c r="K8" s="43"/>
      <c r="L8" s="43"/>
      <c r="M8" s="43"/>
      <c r="N8" s="43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34" t="s">
        <v>0</v>
      </c>
      <c r="C11" s="35" t="s">
        <v>3</v>
      </c>
      <c r="D11" s="36" t="s">
        <v>23</v>
      </c>
      <c r="E11" s="39" t="s">
        <v>4</v>
      </c>
      <c r="F11" s="36" t="s">
        <v>23</v>
      </c>
      <c r="G11" s="4"/>
      <c r="H11" s="4"/>
      <c r="I11" s="4"/>
      <c r="J11" s="35" t="s">
        <v>5</v>
      </c>
      <c r="K11" s="50"/>
      <c r="L11" s="50"/>
      <c r="M11" s="34" t="s">
        <v>6</v>
      </c>
      <c r="N11" s="34"/>
      <c r="O11" s="34"/>
      <c r="P11" s="34"/>
      <c r="Q11" s="1"/>
      <c r="R11" s="34" t="s">
        <v>30</v>
      </c>
      <c r="S11" s="34" t="s">
        <v>1</v>
      </c>
      <c r="T11" s="7"/>
      <c r="U11" s="45" t="s">
        <v>11</v>
      </c>
    </row>
    <row r="12" spans="2:21" s="12" customFormat="1" ht="63">
      <c r="B12" s="34"/>
      <c r="C12" s="35"/>
      <c r="D12" s="37"/>
      <c r="E12" s="39"/>
      <c r="F12" s="37"/>
      <c r="G12" s="5" t="s">
        <v>24</v>
      </c>
      <c r="H12" s="5" t="s">
        <v>25</v>
      </c>
      <c r="I12" s="5" t="s">
        <v>26</v>
      </c>
      <c r="J12" s="48">
        <v>0.1</v>
      </c>
      <c r="K12" s="49">
        <v>0.2</v>
      </c>
      <c r="L12" s="48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34"/>
      <c r="S12" s="34"/>
      <c r="T12" s="8"/>
      <c r="U12" s="46"/>
    </row>
    <row r="13" spans="2:21" s="12" customFormat="1" ht="31.5">
      <c r="B13" s="34"/>
      <c r="C13" s="35"/>
      <c r="D13" s="38"/>
      <c r="E13" s="39"/>
      <c r="F13" s="38"/>
      <c r="G13" s="6"/>
      <c r="H13" s="9">
        <v>0.1</v>
      </c>
      <c r="I13" s="9">
        <v>0.05</v>
      </c>
      <c r="J13" s="34"/>
      <c r="K13" s="47"/>
      <c r="L13" s="34"/>
      <c r="M13" s="2">
        <v>0.1</v>
      </c>
      <c r="N13" s="2">
        <v>0.2</v>
      </c>
      <c r="O13" s="2" t="s">
        <v>27</v>
      </c>
      <c r="P13" s="1"/>
      <c r="Q13" s="1"/>
      <c r="R13" s="34"/>
      <c r="S13" s="34"/>
      <c r="T13" s="3"/>
      <c r="U13" s="47"/>
    </row>
    <row r="14" spans="2:21" s="12" customFormat="1" ht="15.75">
      <c r="B14" s="19">
        <v>1</v>
      </c>
      <c r="C14" s="19" t="s">
        <v>19</v>
      </c>
      <c r="D14" s="20">
        <v>2062</v>
      </c>
      <c r="E14" s="19">
        <v>1</v>
      </c>
      <c r="F14" s="20">
        <f aca="true" t="shared" si="0" ref="F14:F35">D14*E14</f>
        <v>2062</v>
      </c>
      <c r="G14" s="20"/>
      <c r="H14" s="20">
        <f>F14*0.1</f>
        <v>206.20000000000002</v>
      </c>
      <c r="I14" s="20">
        <f>F14*0.05</f>
        <v>103.10000000000001</v>
      </c>
      <c r="J14" s="20"/>
      <c r="K14" s="20"/>
      <c r="L14" s="20">
        <f>(F14+G14)*0.3</f>
        <v>618.6</v>
      </c>
      <c r="M14" s="20"/>
      <c r="N14" s="20"/>
      <c r="O14" s="20"/>
      <c r="P14" s="20"/>
      <c r="Q14" s="20"/>
      <c r="R14" s="20">
        <f aca="true" t="shared" si="1" ref="R14:R23">F14*10%</f>
        <v>206.20000000000002</v>
      </c>
      <c r="S14" s="20">
        <f aca="true" t="shared" si="2" ref="S14:S29">F14+G14+H14+J14+K14+L14+M14+N14+O14+P14+R14+I14</f>
        <v>3196.0999999999995</v>
      </c>
      <c r="T14" s="23"/>
      <c r="U14" s="20">
        <f aca="true" t="shared" si="3" ref="U14:U35">S14*12</f>
        <v>38353.2</v>
      </c>
    </row>
    <row r="15" spans="2:21" s="12" customFormat="1" ht="31.5">
      <c r="B15" s="19">
        <v>2</v>
      </c>
      <c r="C15" s="19" t="s">
        <v>29</v>
      </c>
      <c r="D15" s="20">
        <v>1958.9</v>
      </c>
      <c r="E15" s="19">
        <v>1</v>
      </c>
      <c r="F15" s="20">
        <f t="shared" si="0"/>
        <v>1958.9</v>
      </c>
      <c r="G15" s="20"/>
      <c r="H15" s="20"/>
      <c r="I15" s="20"/>
      <c r="J15" s="20">
        <f>F15*10%</f>
        <v>195.89000000000001</v>
      </c>
      <c r="K15" s="20"/>
      <c r="L15" s="20"/>
      <c r="M15" s="20"/>
      <c r="N15" s="20"/>
      <c r="O15" s="20"/>
      <c r="P15" s="20"/>
      <c r="Q15" s="20"/>
      <c r="R15" s="20">
        <f t="shared" si="1"/>
        <v>195.89000000000001</v>
      </c>
      <c r="S15" s="20">
        <f t="shared" si="2"/>
        <v>2350.68</v>
      </c>
      <c r="T15" s="23"/>
      <c r="U15" s="20">
        <f t="shared" si="3"/>
        <v>28208.159999999996</v>
      </c>
    </row>
    <row r="16" spans="2:21" s="12" customFormat="1" ht="15.75">
      <c r="B16" s="19">
        <v>2</v>
      </c>
      <c r="C16" s="19" t="s">
        <v>20</v>
      </c>
      <c r="D16" s="20">
        <v>1806</v>
      </c>
      <c r="E16" s="19">
        <v>1.5</v>
      </c>
      <c r="F16" s="20">
        <f t="shared" si="0"/>
        <v>2709</v>
      </c>
      <c r="G16" s="20"/>
      <c r="H16" s="20"/>
      <c r="I16" s="20"/>
      <c r="J16" s="20"/>
      <c r="K16" s="20"/>
      <c r="L16" s="20">
        <f>F16*0.3</f>
        <v>812.6999999999999</v>
      </c>
      <c r="M16" s="20"/>
      <c r="N16" s="20">
        <f aca="true" t="shared" si="4" ref="N16:N21">D16*20%</f>
        <v>361.20000000000005</v>
      </c>
      <c r="O16" s="20">
        <f>D16*22.5%</f>
        <v>406.35</v>
      </c>
      <c r="P16" s="20"/>
      <c r="Q16" s="20"/>
      <c r="R16" s="20">
        <f t="shared" si="1"/>
        <v>270.90000000000003</v>
      </c>
      <c r="S16" s="20">
        <f t="shared" si="2"/>
        <v>4560.15</v>
      </c>
      <c r="T16" s="23"/>
      <c r="U16" s="20">
        <f t="shared" si="3"/>
        <v>54721.799999999996</v>
      </c>
    </row>
    <row r="17" spans="2:21" s="12" customFormat="1" ht="15.75">
      <c r="B17" s="19">
        <v>3</v>
      </c>
      <c r="C17" s="19" t="s">
        <v>20</v>
      </c>
      <c r="D17" s="20">
        <v>1806</v>
      </c>
      <c r="E17" s="19">
        <v>1</v>
      </c>
      <c r="F17" s="20">
        <f t="shared" si="0"/>
        <v>1806</v>
      </c>
      <c r="G17" s="20"/>
      <c r="H17" s="20"/>
      <c r="I17" s="20"/>
      <c r="J17" s="20"/>
      <c r="K17" s="20"/>
      <c r="L17" s="20">
        <f>F17*0.3</f>
        <v>541.8</v>
      </c>
      <c r="M17" s="20"/>
      <c r="N17" s="20">
        <f t="shared" si="4"/>
        <v>361.20000000000005</v>
      </c>
      <c r="O17" s="20">
        <f>F17*22.5%</f>
        <v>406.35</v>
      </c>
      <c r="P17" s="20"/>
      <c r="Q17" s="20"/>
      <c r="R17" s="20">
        <f t="shared" si="1"/>
        <v>180.60000000000002</v>
      </c>
      <c r="S17" s="20">
        <f t="shared" si="2"/>
        <v>3295.95</v>
      </c>
      <c r="T17" s="23"/>
      <c r="U17" s="20">
        <f t="shared" si="3"/>
        <v>39551.399999999994</v>
      </c>
    </row>
    <row r="18" spans="2:21" s="12" customFormat="1" ht="15.75">
      <c r="B18" s="19">
        <v>4</v>
      </c>
      <c r="C18" s="19" t="s">
        <v>20</v>
      </c>
      <c r="D18" s="20">
        <v>1806</v>
      </c>
      <c r="E18" s="19">
        <v>1</v>
      </c>
      <c r="F18" s="20">
        <f t="shared" si="0"/>
        <v>1806</v>
      </c>
      <c r="G18" s="20"/>
      <c r="H18" s="20"/>
      <c r="I18" s="20"/>
      <c r="J18" s="20"/>
      <c r="K18" s="20"/>
      <c r="L18" s="20">
        <f>F18*0.3</f>
        <v>541.8</v>
      </c>
      <c r="M18" s="20">
        <f>F18*10%</f>
        <v>180.60000000000002</v>
      </c>
      <c r="N18" s="20">
        <f t="shared" si="4"/>
        <v>361.20000000000005</v>
      </c>
      <c r="O18" s="20">
        <f>D18*18.75%</f>
        <v>338.625</v>
      </c>
      <c r="P18" s="20"/>
      <c r="Q18" s="20"/>
      <c r="R18" s="20">
        <f t="shared" si="1"/>
        <v>180.60000000000002</v>
      </c>
      <c r="S18" s="20">
        <f t="shared" si="2"/>
        <v>3408.8250000000003</v>
      </c>
      <c r="T18" s="23"/>
      <c r="U18" s="20">
        <f t="shared" si="3"/>
        <v>40905.9</v>
      </c>
    </row>
    <row r="19" spans="2:21" s="12" customFormat="1" ht="15.75">
      <c r="B19" s="19">
        <v>5</v>
      </c>
      <c r="C19" s="19" t="s">
        <v>20</v>
      </c>
      <c r="D19" s="20">
        <v>1806</v>
      </c>
      <c r="E19" s="19">
        <v>1</v>
      </c>
      <c r="F19" s="20">
        <f t="shared" si="0"/>
        <v>1806</v>
      </c>
      <c r="G19" s="20"/>
      <c r="H19" s="20"/>
      <c r="I19" s="20"/>
      <c r="J19" s="20"/>
      <c r="K19" s="20"/>
      <c r="L19" s="20">
        <f>F19*0.3</f>
        <v>541.8</v>
      </c>
      <c r="M19" s="20"/>
      <c r="N19" s="20">
        <f t="shared" si="4"/>
        <v>361.20000000000005</v>
      </c>
      <c r="O19" s="20">
        <f>D19*18.75%</f>
        <v>338.625</v>
      </c>
      <c r="P19" s="20"/>
      <c r="Q19" s="20"/>
      <c r="R19" s="20">
        <f t="shared" si="1"/>
        <v>180.60000000000002</v>
      </c>
      <c r="S19" s="20">
        <f t="shared" si="2"/>
        <v>3228.225</v>
      </c>
      <c r="T19" s="23"/>
      <c r="U19" s="20">
        <f t="shared" si="3"/>
        <v>38738.7</v>
      </c>
    </row>
    <row r="20" spans="2:21" s="12" customFormat="1" ht="15.75">
      <c r="B20" s="19">
        <v>6</v>
      </c>
      <c r="C20" s="19" t="s">
        <v>20</v>
      </c>
      <c r="D20" s="20">
        <v>1806</v>
      </c>
      <c r="E20" s="19">
        <v>1</v>
      </c>
      <c r="F20" s="20">
        <f t="shared" si="0"/>
        <v>1806</v>
      </c>
      <c r="G20" s="20"/>
      <c r="H20" s="20"/>
      <c r="I20" s="20"/>
      <c r="J20" s="20"/>
      <c r="K20" s="20"/>
      <c r="L20" s="20">
        <f>F20*0.3</f>
        <v>541.8</v>
      </c>
      <c r="M20" s="20"/>
      <c r="N20" s="20">
        <f t="shared" si="4"/>
        <v>361.20000000000005</v>
      </c>
      <c r="O20" s="20">
        <f>D20*15%</f>
        <v>270.9</v>
      </c>
      <c r="P20" s="20"/>
      <c r="Q20" s="20"/>
      <c r="R20" s="20">
        <f t="shared" si="1"/>
        <v>180.60000000000002</v>
      </c>
      <c r="S20" s="20">
        <f t="shared" si="2"/>
        <v>3160.5</v>
      </c>
      <c r="T20" s="23"/>
      <c r="U20" s="20">
        <f t="shared" si="3"/>
        <v>37926</v>
      </c>
    </row>
    <row r="21" spans="2:21" s="12" customFormat="1" ht="15.75">
      <c r="B21" s="19">
        <v>7</v>
      </c>
      <c r="C21" s="19" t="s">
        <v>20</v>
      </c>
      <c r="D21" s="20">
        <v>1806</v>
      </c>
      <c r="E21" s="19">
        <v>1</v>
      </c>
      <c r="F21" s="20">
        <f t="shared" si="0"/>
        <v>1806</v>
      </c>
      <c r="G21" s="20"/>
      <c r="H21" s="20"/>
      <c r="I21" s="20"/>
      <c r="J21" s="20"/>
      <c r="K21" s="20">
        <f>F21*20%</f>
        <v>361.20000000000005</v>
      </c>
      <c r="L21" s="20"/>
      <c r="M21" s="20"/>
      <c r="N21" s="20">
        <f t="shared" si="4"/>
        <v>361.20000000000005</v>
      </c>
      <c r="O21" s="20">
        <f>D21*15%</f>
        <v>270.9</v>
      </c>
      <c r="P21" s="20"/>
      <c r="Q21" s="20"/>
      <c r="R21" s="20">
        <f t="shared" si="1"/>
        <v>180.60000000000002</v>
      </c>
      <c r="S21" s="20">
        <f t="shared" si="2"/>
        <v>2979.8999999999996</v>
      </c>
      <c r="T21" s="23"/>
      <c r="U21" s="20">
        <f t="shared" si="3"/>
        <v>35758.799999999996</v>
      </c>
    </row>
    <row r="22" spans="2:21" s="12" customFormat="1" ht="15.75">
      <c r="B22" s="19">
        <v>8</v>
      </c>
      <c r="C22" s="19" t="s">
        <v>20</v>
      </c>
      <c r="D22" s="20">
        <v>1806</v>
      </c>
      <c r="E22" s="19">
        <v>1.6</v>
      </c>
      <c r="F22" s="20">
        <f t="shared" si="0"/>
        <v>2889.6000000000004</v>
      </c>
      <c r="G22" s="20"/>
      <c r="H22" s="20"/>
      <c r="I22" s="20"/>
      <c r="J22" s="20"/>
      <c r="K22" s="20">
        <f>F22*20%</f>
        <v>577.9200000000001</v>
      </c>
      <c r="L22" s="20"/>
      <c r="M22" s="20"/>
      <c r="N22" s="20"/>
      <c r="O22" s="20">
        <f>D22*15%</f>
        <v>270.9</v>
      </c>
      <c r="P22" s="20">
        <v>163.78</v>
      </c>
      <c r="Q22" s="20"/>
      <c r="R22" s="20">
        <f t="shared" si="1"/>
        <v>288.96000000000004</v>
      </c>
      <c r="S22" s="20">
        <f t="shared" si="2"/>
        <v>4191.160000000001</v>
      </c>
      <c r="T22" s="23"/>
      <c r="U22" s="20">
        <f t="shared" si="3"/>
        <v>50293.92000000001</v>
      </c>
    </row>
    <row r="23" spans="2:21" s="12" customFormat="1" ht="15.75">
      <c r="B23" s="19">
        <v>9</v>
      </c>
      <c r="C23" s="19" t="s">
        <v>20</v>
      </c>
      <c r="D23" s="20">
        <v>1678</v>
      </c>
      <c r="E23" s="19">
        <v>2.5</v>
      </c>
      <c r="F23" s="20">
        <f t="shared" si="0"/>
        <v>4195</v>
      </c>
      <c r="G23" s="20"/>
      <c r="H23" s="20"/>
      <c r="I23" s="20"/>
      <c r="J23" s="20"/>
      <c r="K23" s="20">
        <f>F23*20%</f>
        <v>839</v>
      </c>
      <c r="L23" s="20"/>
      <c r="M23" s="20"/>
      <c r="N23" s="20">
        <f>D23*20%</f>
        <v>335.6</v>
      </c>
      <c r="O23" s="20">
        <f>D23*13.45%</f>
        <v>225.69099999999997</v>
      </c>
      <c r="P23" s="20"/>
      <c r="Q23" s="20"/>
      <c r="R23" s="20">
        <f t="shared" si="1"/>
        <v>419.5</v>
      </c>
      <c r="S23" s="20">
        <f t="shared" si="2"/>
        <v>6014.791</v>
      </c>
      <c r="T23" s="23"/>
      <c r="U23" s="20">
        <f t="shared" si="3"/>
        <v>72177.492</v>
      </c>
    </row>
    <row r="24" spans="2:21" s="12" customFormat="1" ht="15.75">
      <c r="B24" s="19">
        <v>10</v>
      </c>
      <c r="C24" s="19" t="s">
        <v>20</v>
      </c>
      <c r="D24" s="20">
        <v>1678</v>
      </c>
      <c r="E24" s="19">
        <v>0.9</v>
      </c>
      <c r="F24" s="20">
        <f t="shared" si="0"/>
        <v>1510.2</v>
      </c>
      <c r="G24" s="20">
        <v>2240</v>
      </c>
      <c r="H24" s="20"/>
      <c r="I24" s="20"/>
      <c r="J24" s="20"/>
      <c r="K24" s="20">
        <f>(F24+G24)*20%</f>
        <v>750.04</v>
      </c>
      <c r="L24" s="20"/>
      <c r="M24" s="20"/>
      <c r="N24" s="20"/>
      <c r="O24" s="20">
        <f>D24*7.5%*2</f>
        <v>251.7</v>
      </c>
      <c r="P24" s="20"/>
      <c r="Q24" s="20"/>
      <c r="R24" s="20">
        <f>(F24+G24)*10%</f>
        <v>375.02</v>
      </c>
      <c r="S24" s="20">
        <f t="shared" si="2"/>
        <v>5126.959999999999</v>
      </c>
      <c r="T24" s="23"/>
      <c r="U24" s="20">
        <f t="shared" si="3"/>
        <v>61523.51999999999</v>
      </c>
    </row>
    <row r="25" spans="2:21" s="12" customFormat="1" ht="15.75">
      <c r="B25" s="19">
        <v>11</v>
      </c>
      <c r="C25" s="19" t="s">
        <v>28</v>
      </c>
      <c r="D25" s="20">
        <v>1678</v>
      </c>
      <c r="E25" s="19">
        <v>1.5</v>
      </c>
      <c r="F25" s="20">
        <f t="shared" si="0"/>
        <v>2517</v>
      </c>
      <c r="G25" s="20"/>
      <c r="H25" s="20"/>
      <c r="I25" s="20"/>
      <c r="J25" s="20"/>
      <c r="K25" s="20"/>
      <c r="L25" s="20">
        <f>F25*0.3</f>
        <v>755.1</v>
      </c>
      <c r="M25" s="20"/>
      <c r="N25" s="20"/>
      <c r="O25" s="20"/>
      <c r="P25" s="20"/>
      <c r="Q25" s="20"/>
      <c r="R25" s="20">
        <f>F25*10%</f>
        <v>251.70000000000002</v>
      </c>
      <c r="S25" s="20">
        <f t="shared" si="2"/>
        <v>3523.7999999999997</v>
      </c>
      <c r="T25" s="23"/>
      <c r="U25" s="20">
        <f t="shared" si="3"/>
        <v>42285.6</v>
      </c>
    </row>
    <row r="26" spans="2:21" s="12" customFormat="1" ht="15.75">
      <c r="B26" s="19">
        <v>12</v>
      </c>
      <c r="C26" s="19" t="s">
        <v>21</v>
      </c>
      <c r="D26" s="20">
        <v>1678</v>
      </c>
      <c r="E26" s="19">
        <v>1</v>
      </c>
      <c r="F26" s="20">
        <f t="shared" si="0"/>
        <v>1678</v>
      </c>
      <c r="G26" s="20"/>
      <c r="H26" s="20"/>
      <c r="I26" s="20"/>
      <c r="J26" s="20"/>
      <c r="K26" s="20"/>
      <c r="L26" s="20">
        <f>F26*30%</f>
        <v>503.4</v>
      </c>
      <c r="M26" s="20"/>
      <c r="N26" s="20"/>
      <c r="O26" s="20"/>
      <c r="P26" s="20"/>
      <c r="Q26" s="20"/>
      <c r="R26" s="20">
        <f>F26*10%</f>
        <v>167.8</v>
      </c>
      <c r="S26" s="20">
        <f t="shared" si="2"/>
        <v>2349.2000000000003</v>
      </c>
      <c r="T26" s="23"/>
      <c r="U26" s="20">
        <f t="shared" si="3"/>
        <v>28190.4</v>
      </c>
    </row>
    <row r="27" spans="2:21" s="12" customFormat="1" ht="15.75">
      <c r="B27" s="19">
        <v>13</v>
      </c>
      <c r="C27" s="19" t="s">
        <v>21</v>
      </c>
      <c r="D27" s="20">
        <v>1678</v>
      </c>
      <c r="E27" s="19">
        <v>1</v>
      </c>
      <c r="F27" s="20">
        <f t="shared" si="0"/>
        <v>1678</v>
      </c>
      <c r="G27" s="20"/>
      <c r="H27" s="20"/>
      <c r="I27" s="20"/>
      <c r="J27" s="20"/>
      <c r="K27" s="20">
        <f>F27*0.2</f>
        <v>335.6</v>
      </c>
      <c r="L27" s="20"/>
      <c r="M27" s="20"/>
      <c r="N27" s="20"/>
      <c r="O27" s="20"/>
      <c r="P27" s="20"/>
      <c r="Q27" s="20"/>
      <c r="R27" s="20">
        <f>F27*10%</f>
        <v>167.8</v>
      </c>
      <c r="S27" s="20">
        <f t="shared" si="2"/>
        <v>2181.4</v>
      </c>
      <c r="T27" s="23"/>
      <c r="U27" s="20">
        <f t="shared" si="3"/>
        <v>26176.800000000003</v>
      </c>
    </row>
    <row r="28" spans="2:21" s="12" customFormat="1" ht="15.75">
      <c r="B28" s="19">
        <v>14</v>
      </c>
      <c r="C28" s="19" t="s">
        <v>21</v>
      </c>
      <c r="D28" s="20">
        <v>1678</v>
      </c>
      <c r="E28" s="19">
        <v>1</v>
      </c>
      <c r="F28" s="20">
        <f t="shared" si="0"/>
        <v>1678</v>
      </c>
      <c r="G28" s="20"/>
      <c r="H28" s="20"/>
      <c r="I28" s="20"/>
      <c r="J28" s="20"/>
      <c r="K28" s="20"/>
      <c r="L28" s="20">
        <f>F28*0.3</f>
        <v>503.4</v>
      </c>
      <c r="M28" s="20"/>
      <c r="N28" s="20"/>
      <c r="O28" s="20"/>
      <c r="P28" s="20"/>
      <c r="Q28" s="20"/>
      <c r="R28" s="20">
        <f>F28*10%</f>
        <v>167.8</v>
      </c>
      <c r="S28" s="20">
        <f t="shared" si="2"/>
        <v>2349.2000000000003</v>
      </c>
      <c r="T28" s="23"/>
      <c r="U28" s="20">
        <f t="shared" si="3"/>
        <v>28190.4</v>
      </c>
    </row>
    <row r="29" spans="2:21" s="12" customFormat="1" ht="15.75">
      <c r="B29" s="19">
        <v>15</v>
      </c>
      <c r="C29" s="19" t="s">
        <v>21</v>
      </c>
      <c r="D29" s="20">
        <v>1551</v>
      </c>
      <c r="E29" s="19">
        <v>1</v>
      </c>
      <c r="F29" s="20">
        <f t="shared" si="0"/>
        <v>1551</v>
      </c>
      <c r="G29" s="20"/>
      <c r="H29" s="20"/>
      <c r="I29" s="20"/>
      <c r="J29" s="20"/>
      <c r="K29" s="20">
        <f>F29*20%</f>
        <v>310.20000000000005</v>
      </c>
      <c r="L29" s="20"/>
      <c r="M29" s="20"/>
      <c r="N29" s="20"/>
      <c r="O29" s="20"/>
      <c r="P29" s="20"/>
      <c r="Q29" s="20"/>
      <c r="R29" s="20">
        <f>F29*10%</f>
        <v>155.10000000000002</v>
      </c>
      <c r="S29" s="20">
        <f t="shared" si="2"/>
        <v>2016.3000000000002</v>
      </c>
      <c r="T29" s="23"/>
      <c r="U29" s="20">
        <f t="shared" si="3"/>
        <v>24195.600000000002</v>
      </c>
    </row>
    <row r="30" spans="2:21" s="12" customFormat="1" ht="15.75">
      <c r="B30" s="19">
        <v>8</v>
      </c>
      <c r="C30" s="19" t="s">
        <v>12</v>
      </c>
      <c r="D30" s="20">
        <v>1312</v>
      </c>
      <c r="E30" s="19">
        <v>1</v>
      </c>
      <c r="F30" s="20">
        <f t="shared" si="0"/>
        <v>1312</v>
      </c>
      <c r="G30" s="20"/>
      <c r="H30" s="20"/>
      <c r="I30" s="20"/>
      <c r="J30" s="20"/>
      <c r="K30" s="20">
        <f>F30*20%</f>
        <v>262.40000000000003</v>
      </c>
      <c r="L30" s="20"/>
      <c r="M30" s="20"/>
      <c r="N30" s="20"/>
      <c r="O30" s="20"/>
      <c r="P30" s="20"/>
      <c r="Q30" s="20">
        <v>131.2</v>
      </c>
      <c r="R30" s="20"/>
      <c r="S30" s="20">
        <f aca="true" t="shared" si="5" ref="S30:S35">F30+G30+H30+J30+K30+L30+M30+N30+O30+P30+R30+I30+Q30</f>
        <v>1705.6000000000001</v>
      </c>
      <c r="T30" s="21"/>
      <c r="U30" s="20">
        <f t="shared" si="3"/>
        <v>20467.2</v>
      </c>
    </row>
    <row r="31" spans="2:21" s="12" customFormat="1" ht="15.75">
      <c r="B31" s="19">
        <v>15</v>
      </c>
      <c r="C31" s="19" t="s">
        <v>13</v>
      </c>
      <c r="D31" s="20">
        <v>1233</v>
      </c>
      <c r="E31" s="19">
        <v>1</v>
      </c>
      <c r="F31" s="20">
        <f t="shared" si="0"/>
        <v>1233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98.64</v>
      </c>
      <c r="R31" s="20"/>
      <c r="S31" s="20">
        <f t="shared" si="5"/>
        <v>1331.64</v>
      </c>
      <c r="T31" s="14"/>
      <c r="U31" s="20">
        <f t="shared" si="3"/>
        <v>15979.68</v>
      </c>
    </row>
    <row r="32" spans="2:21" s="12" customFormat="1" ht="31.5">
      <c r="B32" s="19">
        <v>16</v>
      </c>
      <c r="C32" s="19" t="s">
        <v>14</v>
      </c>
      <c r="D32" s="20">
        <v>1218</v>
      </c>
      <c r="E32" s="19">
        <v>1</v>
      </c>
      <c r="F32" s="20">
        <f t="shared" si="0"/>
        <v>1218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121.8</v>
      </c>
      <c r="R32" s="20"/>
      <c r="S32" s="20">
        <f t="shared" si="5"/>
        <v>1339.8</v>
      </c>
      <c r="T32" s="14"/>
      <c r="U32" s="20">
        <f t="shared" si="3"/>
        <v>16077.599999999999</v>
      </c>
    </row>
    <row r="33" spans="2:21" s="12" customFormat="1" ht="15.75">
      <c r="B33" s="19">
        <v>20</v>
      </c>
      <c r="C33" s="19" t="s">
        <v>15</v>
      </c>
      <c r="D33" s="20">
        <v>1223</v>
      </c>
      <c r="E33" s="19">
        <v>1</v>
      </c>
      <c r="F33" s="20">
        <f t="shared" si="0"/>
        <v>1223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489.2</v>
      </c>
      <c r="R33" s="20"/>
      <c r="S33" s="20">
        <f t="shared" si="5"/>
        <v>1712.2</v>
      </c>
      <c r="T33" s="14"/>
      <c r="U33" s="20">
        <f t="shared" si="3"/>
        <v>20546.4</v>
      </c>
    </row>
    <row r="34" spans="2:21" s="12" customFormat="1" ht="31.5">
      <c r="B34" s="19">
        <v>22</v>
      </c>
      <c r="C34" s="19" t="s">
        <v>16</v>
      </c>
      <c r="D34" s="20">
        <v>1223</v>
      </c>
      <c r="E34" s="19">
        <v>1</v>
      </c>
      <c r="F34" s="20">
        <f t="shared" si="0"/>
        <v>1223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5"/>
        <v>1223</v>
      </c>
      <c r="T34" s="14"/>
      <c r="U34" s="20">
        <f t="shared" si="3"/>
        <v>14676</v>
      </c>
    </row>
    <row r="35" spans="2:21" s="12" customFormat="1" ht="31.5">
      <c r="B35" s="19">
        <v>23</v>
      </c>
      <c r="C35" s="19" t="s">
        <v>17</v>
      </c>
      <c r="D35" s="20">
        <v>1218</v>
      </c>
      <c r="E35" s="19">
        <v>2</v>
      </c>
      <c r="F35" s="20">
        <f t="shared" si="0"/>
        <v>2436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243.6</v>
      </c>
      <c r="R35" s="20"/>
      <c r="S35" s="20">
        <f t="shared" si="5"/>
        <v>2679.6</v>
      </c>
      <c r="T35" s="14"/>
      <c r="U35" s="20">
        <f t="shared" si="3"/>
        <v>32155.199999999997</v>
      </c>
    </row>
    <row r="36" spans="2:21" s="12" customFormat="1" ht="15.75">
      <c r="B36" s="1"/>
      <c r="C36" s="1" t="s">
        <v>2</v>
      </c>
      <c r="D36" s="22">
        <f aca="true" t="shared" si="6" ref="D36:U36">SUM(D14:D35)</f>
        <v>35708.9</v>
      </c>
      <c r="E36" s="1">
        <f t="shared" si="6"/>
        <v>26</v>
      </c>
      <c r="F36" s="22">
        <f t="shared" si="6"/>
        <v>42101.7</v>
      </c>
      <c r="G36" s="22">
        <f t="shared" si="6"/>
        <v>2240</v>
      </c>
      <c r="H36" s="22">
        <f t="shared" si="6"/>
        <v>206.20000000000002</v>
      </c>
      <c r="I36" s="22">
        <f t="shared" si="6"/>
        <v>103.10000000000001</v>
      </c>
      <c r="J36" s="22">
        <f t="shared" si="6"/>
        <v>195.89000000000001</v>
      </c>
      <c r="K36" s="22">
        <f t="shared" si="6"/>
        <v>3436.36</v>
      </c>
      <c r="L36" s="22">
        <f t="shared" si="6"/>
        <v>5360.4</v>
      </c>
      <c r="M36" s="22">
        <f t="shared" si="6"/>
        <v>180.60000000000002</v>
      </c>
      <c r="N36" s="22">
        <f t="shared" si="6"/>
        <v>2502.8</v>
      </c>
      <c r="O36" s="22">
        <f t="shared" si="6"/>
        <v>2780.0409999999997</v>
      </c>
      <c r="P36" s="22">
        <f t="shared" si="6"/>
        <v>163.78</v>
      </c>
      <c r="Q36" s="22">
        <f t="shared" si="6"/>
        <v>1084.4399999999998</v>
      </c>
      <c r="R36" s="22">
        <f t="shared" si="6"/>
        <v>3569.67</v>
      </c>
      <c r="S36" s="22">
        <f t="shared" si="6"/>
        <v>63924.98099999999</v>
      </c>
      <c r="T36" s="22">
        <f t="shared" si="6"/>
        <v>0</v>
      </c>
      <c r="U36" s="22">
        <f t="shared" si="6"/>
        <v>767099.772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/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/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2"/>
      <c r="I42" s="42"/>
      <c r="J42" s="42"/>
      <c r="K42" s="18"/>
      <c r="L42" s="42"/>
      <c r="M42" s="42"/>
      <c r="N42" s="11"/>
      <c r="O42" s="11"/>
      <c r="P42" s="11"/>
      <c r="Q42" s="11"/>
      <c r="R42" s="10"/>
      <c r="S42" s="10"/>
      <c r="T42" s="10"/>
      <c r="U42" s="10"/>
    </row>
    <row r="43" spans="2:21" s="12" customFormat="1" ht="15.75">
      <c r="B43" s="11"/>
      <c r="C43" s="11" t="s">
        <v>35</v>
      </c>
      <c r="D43" s="11"/>
      <c r="E43" s="11"/>
      <c r="F43" s="11"/>
      <c r="G43" s="11"/>
      <c r="H43" s="17"/>
      <c r="I43" s="18"/>
      <c r="J43" s="18"/>
      <c r="K43" s="18"/>
      <c r="L43" s="18"/>
      <c r="M43" s="18"/>
      <c r="N43" s="11"/>
      <c r="O43" s="11" t="s">
        <v>33</v>
      </c>
      <c r="P43" s="11"/>
      <c r="Q43" s="11"/>
      <c r="R43" s="10"/>
      <c r="S43" s="10"/>
      <c r="T43" s="10"/>
      <c r="U43" s="10"/>
    </row>
    <row r="44" s="12" customFormat="1" ht="15"/>
    <row r="45" s="12" customFormat="1" ht="15"/>
    <row r="46" s="12" customFormat="1" ht="15"/>
  </sheetData>
  <sheetProtection/>
  <mergeCells count="18">
    <mergeCell ref="H42:J42"/>
    <mergeCell ref="L42:M42"/>
    <mergeCell ref="M3:R3"/>
    <mergeCell ref="M4:R4"/>
    <mergeCell ref="R11:R13"/>
    <mergeCell ref="F8:N8"/>
    <mergeCell ref="F11:F13"/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M11:P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43"/>
  <sheetViews>
    <sheetView zoomScalePageLayoutView="0" workbookViewId="0" topLeftCell="C1">
      <selection activeCell="M4" sqref="M4:R4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25390625" style="0" bestFit="1" customWidth="1"/>
    <col min="6" max="6" width="10.25390625" style="0" customWidth="1"/>
    <col min="7" max="7" width="9.375" style="0" bestFit="1" customWidth="1"/>
    <col min="8" max="10" width="9.25390625" style="0" bestFit="1" customWidth="1"/>
    <col min="11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37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1" t="s">
        <v>42</v>
      </c>
      <c r="N3" s="31"/>
      <c r="O3" s="31"/>
      <c r="P3" s="31"/>
      <c r="Q3" s="31"/>
      <c r="R3" s="31"/>
      <c r="S3" s="12"/>
    </row>
    <row r="4" spans="3:19" ht="15">
      <c r="C4" s="12" t="s">
        <v>38</v>
      </c>
      <c r="D4" s="12"/>
      <c r="E4" s="12"/>
      <c r="F4" s="12"/>
      <c r="M4" s="31" t="s">
        <v>43</v>
      </c>
      <c r="N4" s="31"/>
      <c r="O4" s="31"/>
      <c r="P4" s="31"/>
      <c r="Q4" s="31"/>
      <c r="R4" s="31"/>
      <c r="S4" s="12"/>
    </row>
    <row r="5" spans="3:19" ht="15">
      <c r="C5" s="12"/>
      <c r="D5" s="12"/>
      <c r="E5" s="12"/>
      <c r="F5" s="12"/>
      <c r="M5" s="12" t="s">
        <v>41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3" t="s">
        <v>31</v>
      </c>
      <c r="G8" s="43"/>
      <c r="H8" s="43"/>
      <c r="I8" s="43"/>
      <c r="J8" s="43"/>
      <c r="K8" s="43"/>
      <c r="L8" s="43"/>
      <c r="M8" s="43"/>
      <c r="N8" s="43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34" t="s">
        <v>0</v>
      </c>
      <c r="C11" s="35" t="s">
        <v>3</v>
      </c>
      <c r="D11" s="36" t="s">
        <v>23</v>
      </c>
      <c r="E11" s="39" t="s">
        <v>4</v>
      </c>
      <c r="F11" s="36" t="s">
        <v>23</v>
      </c>
      <c r="G11" s="4"/>
      <c r="H11" s="4"/>
      <c r="I11" s="4"/>
      <c r="J11" s="35" t="s">
        <v>5</v>
      </c>
      <c r="K11" s="50"/>
      <c r="L11" s="50"/>
      <c r="M11" s="34" t="s">
        <v>6</v>
      </c>
      <c r="N11" s="34"/>
      <c r="O11" s="34"/>
      <c r="P11" s="34"/>
      <c r="Q11" s="1"/>
      <c r="R11" s="34" t="s">
        <v>30</v>
      </c>
      <c r="S11" s="34" t="s">
        <v>1</v>
      </c>
      <c r="T11" s="7"/>
      <c r="U11" s="45" t="s">
        <v>11</v>
      </c>
    </row>
    <row r="12" spans="2:21" s="12" customFormat="1" ht="63">
      <c r="B12" s="34"/>
      <c r="C12" s="35"/>
      <c r="D12" s="37"/>
      <c r="E12" s="39"/>
      <c r="F12" s="37"/>
      <c r="G12" s="5" t="s">
        <v>24</v>
      </c>
      <c r="H12" s="5" t="s">
        <v>25</v>
      </c>
      <c r="I12" s="5" t="s">
        <v>26</v>
      </c>
      <c r="J12" s="48">
        <v>0.1</v>
      </c>
      <c r="K12" s="49">
        <v>0.2</v>
      </c>
      <c r="L12" s="48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34"/>
      <c r="S12" s="34"/>
      <c r="T12" s="8"/>
      <c r="U12" s="46"/>
    </row>
    <row r="13" spans="2:21" s="12" customFormat="1" ht="31.5">
      <c r="B13" s="34"/>
      <c r="C13" s="35"/>
      <c r="D13" s="38"/>
      <c r="E13" s="39"/>
      <c r="F13" s="38"/>
      <c r="G13" s="6"/>
      <c r="H13" s="9">
        <v>0.1</v>
      </c>
      <c r="I13" s="9">
        <v>0.05</v>
      </c>
      <c r="J13" s="34"/>
      <c r="K13" s="47"/>
      <c r="L13" s="34"/>
      <c r="M13" s="2">
        <v>0.1</v>
      </c>
      <c r="N13" s="2">
        <v>0.2</v>
      </c>
      <c r="O13" s="2" t="s">
        <v>27</v>
      </c>
      <c r="P13" s="1"/>
      <c r="Q13" s="1"/>
      <c r="R13" s="34"/>
      <c r="S13" s="34"/>
      <c r="T13" s="3"/>
      <c r="U13" s="47"/>
    </row>
    <row r="14" spans="2:21" s="12" customFormat="1" ht="15.75">
      <c r="B14" s="19">
        <v>1</v>
      </c>
      <c r="C14" s="19" t="s">
        <v>19</v>
      </c>
      <c r="D14" s="20">
        <v>2062</v>
      </c>
      <c r="E14" s="19">
        <v>1</v>
      </c>
      <c r="F14" s="20">
        <f>D14*E14</f>
        <v>2062</v>
      </c>
      <c r="G14" s="20"/>
      <c r="H14" s="20">
        <f>F14*0.1</f>
        <v>206.20000000000002</v>
      </c>
      <c r="I14" s="20">
        <f>F14*0.05</f>
        <v>103.10000000000001</v>
      </c>
      <c r="J14" s="20"/>
      <c r="K14" s="20"/>
      <c r="L14" s="20">
        <f>(F14+G14)*0.3</f>
        <v>618.6</v>
      </c>
      <c r="M14" s="20"/>
      <c r="N14" s="20"/>
      <c r="O14" s="20"/>
      <c r="P14" s="20"/>
      <c r="Q14" s="20"/>
      <c r="R14" s="20">
        <f>F14*10%</f>
        <v>206.20000000000002</v>
      </c>
      <c r="S14" s="20">
        <f>F14+G14+H14+J14+K14+L14+M14+N14+O14+P14+R14+I14</f>
        <v>3196.0999999999995</v>
      </c>
      <c r="T14" s="23"/>
      <c r="U14" s="20">
        <f>S14*12</f>
        <v>38353.2</v>
      </c>
    </row>
    <row r="15" spans="2:21" s="12" customFormat="1" ht="31.5">
      <c r="B15" s="19">
        <v>2</v>
      </c>
      <c r="C15" s="19" t="s">
        <v>29</v>
      </c>
      <c r="D15" s="20">
        <v>1958.9</v>
      </c>
      <c r="E15" s="19">
        <v>1</v>
      </c>
      <c r="F15" s="20">
        <f>D15*E15</f>
        <v>1958.9</v>
      </c>
      <c r="G15" s="20"/>
      <c r="H15" s="20"/>
      <c r="I15" s="20"/>
      <c r="J15" s="20">
        <f>F15*10%</f>
        <v>195.89000000000001</v>
      </c>
      <c r="K15" s="20"/>
      <c r="L15" s="20"/>
      <c r="M15" s="20"/>
      <c r="N15" s="20"/>
      <c r="O15" s="20"/>
      <c r="P15" s="20"/>
      <c r="Q15" s="20"/>
      <c r="R15" s="20">
        <f>F15*10%</f>
        <v>195.89000000000001</v>
      </c>
      <c r="S15" s="20">
        <f>F15+G15+H15+J15+K15+L15+M15+N15+O15+P15+R15+I15</f>
        <v>2350.68</v>
      </c>
      <c r="T15" s="23"/>
      <c r="U15" s="20">
        <f>S15*12</f>
        <v>28208.159999999996</v>
      </c>
    </row>
    <row r="16" spans="2:21" s="12" customFormat="1" ht="15.75">
      <c r="B16" s="19">
        <v>2</v>
      </c>
      <c r="C16" s="19" t="s">
        <v>20</v>
      </c>
      <c r="D16" s="20">
        <v>1806</v>
      </c>
      <c r="E16" s="19">
        <v>1.5</v>
      </c>
      <c r="F16" s="20">
        <f aca="true" t="shared" si="0" ref="F16:F35">D16*E16</f>
        <v>2709</v>
      </c>
      <c r="G16" s="20"/>
      <c r="H16" s="20"/>
      <c r="I16" s="20"/>
      <c r="J16" s="20"/>
      <c r="K16" s="20"/>
      <c r="L16" s="20">
        <f aca="true" t="shared" si="1" ref="L16:L28">F16*0.3</f>
        <v>812.6999999999999</v>
      </c>
      <c r="M16" s="20"/>
      <c r="N16" s="20">
        <f>D16*20%</f>
        <v>361.20000000000005</v>
      </c>
      <c r="O16" s="20">
        <f>D16*22.5%</f>
        <v>406.35</v>
      </c>
      <c r="P16" s="20"/>
      <c r="Q16" s="20"/>
      <c r="R16" s="20">
        <f aca="true" t="shared" si="2" ref="R16:R29">F16*10%</f>
        <v>270.90000000000003</v>
      </c>
      <c r="S16" s="20">
        <f aca="true" t="shared" si="3" ref="S16:S29">F16+G16+H16+J16+K16+L16+M16+N16+O16+P16+R16+I16</f>
        <v>4560.15</v>
      </c>
      <c r="T16" s="23"/>
      <c r="U16" s="20">
        <f aca="true" t="shared" si="4" ref="U16:U35">S16*12</f>
        <v>54721.799999999996</v>
      </c>
    </row>
    <row r="17" spans="2:21" s="12" customFormat="1" ht="15.75">
      <c r="B17" s="19">
        <v>3</v>
      </c>
      <c r="C17" s="19" t="s">
        <v>20</v>
      </c>
      <c r="D17" s="20">
        <v>1806</v>
      </c>
      <c r="E17" s="19">
        <v>1</v>
      </c>
      <c r="F17" s="20">
        <f t="shared" si="0"/>
        <v>1806</v>
      </c>
      <c r="G17" s="20"/>
      <c r="H17" s="20"/>
      <c r="I17" s="20"/>
      <c r="J17" s="20"/>
      <c r="K17" s="20"/>
      <c r="L17" s="20">
        <f t="shared" si="1"/>
        <v>541.8</v>
      </c>
      <c r="M17" s="20"/>
      <c r="N17" s="20">
        <f aca="true" t="shared" si="5" ref="N17:N23">D17*20%</f>
        <v>361.20000000000005</v>
      </c>
      <c r="O17" s="20">
        <f>F17*22.5%</f>
        <v>406.35</v>
      </c>
      <c r="P17" s="20"/>
      <c r="Q17" s="20"/>
      <c r="R17" s="20">
        <f t="shared" si="2"/>
        <v>180.60000000000002</v>
      </c>
      <c r="S17" s="20">
        <f t="shared" si="3"/>
        <v>3295.95</v>
      </c>
      <c r="T17" s="23"/>
      <c r="U17" s="20">
        <f t="shared" si="4"/>
        <v>39551.399999999994</v>
      </c>
    </row>
    <row r="18" spans="2:21" s="12" customFormat="1" ht="15.75">
      <c r="B18" s="19">
        <v>4</v>
      </c>
      <c r="C18" s="19" t="s">
        <v>20</v>
      </c>
      <c r="D18" s="20">
        <v>1806</v>
      </c>
      <c r="E18" s="19">
        <v>1</v>
      </c>
      <c r="F18" s="20">
        <f t="shared" si="0"/>
        <v>1806</v>
      </c>
      <c r="G18" s="20"/>
      <c r="H18" s="20"/>
      <c r="I18" s="20"/>
      <c r="J18" s="20"/>
      <c r="K18" s="20"/>
      <c r="L18" s="20">
        <f t="shared" si="1"/>
        <v>541.8</v>
      </c>
      <c r="M18" s="20">
        <f>F18*10%</f>
        <v>180.60000000000002</v>
      </c>
      <c r="N18" s="20">
        <f t="shared" si="5"/>
        <v>361.20000000000005</v>
      </c>
      <c r="O18" s="20">
        <f>D18*18.75%</f>
        <v>338.625</v>
      </c>
      <c r="P18" s="20"/>
      <c r="Q18" s="20"/>
      <c r="R18" s="20">
        <f t="shared" si="2"/>
        <v>180.60000000000002</v>
      </c>
      <c r="S18" s="20">
        <f t="shared" si="3"/>
        <v>3408.8250000000003</v>
      </c>
      <c r="T18" s="23"/>
      <c r="U18" s="20">
        <f t="shared" si="4"/>
        <v>40905.9</v>
      </c>
    </row>
    <row r="19" spans="2:21" s="12" customFormat="1" ht="15.75">
      <c r="B19" s="19">
        <v>5</v>
      </c>
      <c r="C19" s="19" t="s">
        <v>20</v>
      </c>
      <c r="D19" s="20">
        <v>1806</v>
      </c>
      <c r="E19" s="19">
        <v>1</v>
      </c>
      <c r="F19" s="20">
        <f t="shared" si="0"/>
        <v>1806</v>
      </c>
      <c r="G19" s="20"/>
      <c r="H19" s="20"/>
      <c r="I19" s="20"/>
      <c r="J19" s="20"/>
      <c r="K19" s="20"/>
      <c r="L19" s="20">
        <f t="shared" si="1"/>
        <v>541.8</v>
      </c>
      <c r="M19" s="20"/>
      <c r="N19" s="20">
        <f t="shared" si="5"/>
        <v>361.20000000000005</v>
      </c>
      <c r="O19" s="20">
        <f>D19*18.75%</f>
        <v>338.625</v>
      </c>
      <c r="P19" s="20"/>
      <c r="Q19" s="20"/>
      <c r="R19" s="20">
        <f t="shared" si="2"/>
        <v>180.60000000000002</v>
      </c>
      <c r="S19" s="20">
        <f t="shared" si="3"/>
        <v>3228.225</v>
      </c>
      <c r="T19" s="23"/>
      <c r="U19" s="20">
        <f t="shared" si="4"/>
        <v>38738.7</v>
      </c>
    </row>
    <row r="20" spans="2:21" s="12" customFormat="1" ht="15.75">
      <c r="B20" s="19">
        <v>6</v>
      </c>
      <c r="C20" s="19" t="s">
        <v>20</v>
      </c>
      <c r="D20" s="20">
        <v>1806</v>
      </c>
      <c r="E20" s="19">
        <v>1</v>
      </c>
      <c r="F20" s="20">
        <f t="shared" si="0"/>
        <v>1806</v>
      </c>
      <c r="G20" s="20"/>
      <c r="H20" s="20"/>
      <c r="I20" s="20"/>
      <c r="J20" s="20"/>
      <c r="K20" s="20"/>
      <c r="L20" s="20">
        <f t="shared" si="1"/>
        <v>541.8</v>
      </c>
      <c r="M20" s="20"/>
      <c r="N20" s="20">
        <f t="shared" si="5"/>
        <v>361.20000000000005</v>
      </c>
      <c r="O20" s="20">
        <f>D20*15%</f>
        <v>270.9</v>
      </c>
      <c r="P20" s="20"/>
      <c r="Q20" s="20"/>
      <c r="R20" s="20">
        <f t="shared" si="2"/>
        <v>180.60000000000002</v>
      </c>
      <c r="S20" s="20">
        <f t="shared" si="3"/>
        <v>3160.5</v>
      </c>
      <c r="T20" s="23"/>
      <c r="U20" s="20">
        <f t="shared" si="4"/>
        <v>37926</v>
      </c>
    </row>
    <row r="21" spans="2:21" s="12" customFormat="1" ht="15.75">
      <c r="B21" s="19">
        <v>7</v>
      </c>
      <c r="C21" s="19" t="s">
        <v>20</v>
      </c>
      <c r="D21" s="20">
        <v>1806</v>
      </c>
      <c r="E21" s="19">
        <v>1</v>
      </c>
      <c r="F21" s="20">
        <f t="shared" si="0"/>
        <v>1806</v>
      </c>
      <c r="G21" s="20"/>
      <c r="H21" s="20"/>
      <c r="I21" s="20"/>
      <c r="J21" s="20"/>
      <c r="K21" s="20">
        <f>F21*20%</f>
        <v>361.20000000000005</v>
      </c>
      <c r="L21" s="20"/>
      <c r="M21" s="20"/>
      <c r="N21" s="20">
        <f t="shared" si="5"/>
        <v>361.20000000000005</v>
      </c>
      <c r="O21" s="20">
        <f>D21*15%</f>
        <v>270.9</v>
      </c>
      <c r="P21" s="20"/>
      <c r="Q21" s="20"/>
      <c r="R21" s="20">
        <f t="shared" si="2"/>
        <v>180.60000000000002</v>
      </c>
      <c r="S21" s="20">
        <f t="shared" si="3"/>
        <v>2979.8999999999996</v>
      </c>
      <c r="T21" s="23"/>
      <c r="U21" s="20">
        <f t="shared" si="4"/>
        <v>35758.799999999996</v>
      </c>
    </row>
    <row r="22" spans="2:21" s="12" customFormat="1" ht="15.75">
      <c r="B22" s="19">
        <v>8</v>
      </c>
      <c r="C22" s="19" t="s">
        <v>20</v>
      </c>
      <c r="D22" s="20">
        <v>1806</v>
      </c>
      <c r="E22" s="19">
        <v>1.6</v>
      </c>
      <c r="F22" s="20">
        <f t="shared" si="0"/>
        <v>2889.6000000000004</v>
      </c>
      <c r="G22" s="20"/>
      <c r="H22" s="20"/>
      <c r="I22" s="20"/>
      <c r="J22" s="20"/>
      <c r="K22" s="20">
        <f>F22*20%</f>
        <v>577.9200000000001</v>
      </c>
      <c r="L22" s="20"/>
      <c r="M22" s="20"/>
      <c r="N22" s="20"/>
      <c r="O22" s="20">
        <f>D22*15%</f>
        <v>270.9</v>
      </c>
      <c r="P22" s="20">
        <v>163.78</v>
      </c>
      <c r="Q22" s="20"/>
      <c r="R22" s="20">
        <f t="shared" si="2"/>
        <v>288.96000000000004</v>
      </c>
      <c r="S22" s="20">
        <f t="shared" si="3"/>
        <v>4191.160000000001</v>
      </c>
      <c r="T22" s="23"/>
      <c r="U22" s="20">
        <f t="shared" si="4"/>
        <v>50293.92000000001</v>
      </c>
    </row>
    <row r="23" spans="2:21" s="12" customFormat="1" ht="15.75">
      <c r="B23" s="19">
        <v>9</v>
      </c>
      <c r="C23" s="19" t="s">
        <v>20</v>
      </c>
      <c r="D23" s="20">
        <v>1678</v>
      </c>
      <c r="E23" s="19">
        <v>2.5</v>
      </c>
      <c r="F23" s="20">
        <f t="shared" si="0"/>
        <v>4195</v>
      </c>
      <c r="G23" s="20"/>
      <c r="H23" s="20"/>
      <c r="I23" s="20"/>
      <c r="J23" s="20"/>
      <c r="K23" s="20">
        <f>F23*20%</f>
        <v>839</v>
      </c>
      <c r="L23" s="20"/>
      <c r="M23" s="20"/>
      <c r="N23" s="20">
        <f t="shared" si="5"/>
        <v>335.6</v>
      </c>
      <c r="O23" s="20">
        <f>D23*13.45%</f>
        <v>225.69099999999997</v>
      </c>
      <c r="P23" s="20"/>
      <c r="Q23" s="20"/>
      <c r="R23" s="20">
        <f t="shared" si="2"/>
        <v>419.5</v>
      </c>
      <c r="S23" s="20">
        <f t="shared" si="3"/>
        <v>6014.791</v>
      </c>
      <c r="T23" s="23"/>
      <c r="U23" s="20">
        <f t="shared" si="4"/>
        <v>72177.492</v>
      </c>
    </row>
    <row r="24" spans="2:21" s="12" customFormat="1" ht="15.75">
      <c r="B24" s="19">
        <v>10</v>
      </c>
      <c r="C24" s="19" t="s">
        <v>20</v>
      </c>
      <c r="D24" s="20">
        <v>1551</v>
      </c>
      <c r="E24" s="19">
        <v>0.9</v>
      </c>
      <c r="F24" s="20">
        <f t="shared" si="0"/>
        <v>1395.9</v>
      </c>
      <c r="G24" s="20">
        <v>2240</v>
      </c>
      <c r="H24" s="20"/>
      <c r="I24" s="20"/>
      <c r="J24" s="20"/>
      <c r="K24" s="20">
        <f>(F24+G24)*20%</f>
        <v>727.1800000000001</v>
      </c>
      <c r="L24" s="20"/>
      <c r="M24" s="20"/>
      <c r="N24" s="20"/>
      <c r="O24" s="20">
        <f>D24*7.5%*2</f>
        <v>232.64999999999998</v>
      </c>
      <c r="P24" s="20"/>
      <c r="Q24" s="20"/>
      <c r="R24" s="20">
        <f>(F24+G24)*10%</f>
        <v>363.59000000000003</v>
      </c>
      <c r="S24" s="20">
        <f t="shared" si="3"/>
        <v>4959.32</v>
      </c>
      <c r="T24" s="23"/>
      <c r="U24" s="20">
        <f t="shared" si="4"/>
        <v>59511.84</v>
      </c>
    </row>
    <row r="25" spans="2:21" s="12" customFormat="1" ht="15.75">
      <c r="B25" s="19">
        <v>11</v>
      </c>
      <c r="C25" s="19" t="s">
        <v>28</v>
      </c>
      <c r="D25" s="20">
        <v>1678</v>
      </c>
      <c r="E25" s="19">
        <v>1.5</v>
      </c>
      <c r="F25" s="20">
        <f t="shared" si="0"/>
        <v>2517</v>
      </c>
      <c r="G25" s="20"/>
      <c r="H25" s="20"/>
      <c r="I25" s="20"/>
      <c r="J25" s="20"/>
      <c r="K25" s="20"/>
      <c r="L25" s="20">
        <f t="shared" si="1"/>
        <v>755.1</v>
      </c>
      <c r="M25" s="20"/>
      <c r="N25" s="20"/>
      <c r="O25" s="20"/>
      <c r="P25" s="20"/>
      <c r="Q25" s="20"/>
      <c r="R25" s="20">
        <f t="shared" si="2"/>
        <v>251.70000000000002</v>
      </c>
      <c r="S25" s="20">
        <f t="shared" si="3"/>
        <v>3523.7999999999997</v>
      </c>
      <c r="T25" s="23"/>
      <c r="U25" s="20">
        <f t="shared" si="4"/>
        <v>42285.6</v>
      </c>
    </row>
    <row r="26" spans="2:21" s="12" customFormat="1" ht="15.75">
      <c r="B26" s="19">
        <v>12</v>
      </c>
      <c r="C26" s="19" t="s">
        <v>21</v>
      </c>
      <c r="D26" s="20">
        <v>1678</v>
      </c>
      <c r="E26" s="19">
        <v>1</v>
      </c>
      <c r="F26" s="20">
        <f t="shared" si="0"/>
        <v>1678</v>
      </c>
      <c r="G26" s="20"/>
      <c r="H26" s="20"/>
      <c r="I26" s="20"/>
      <c r="J26" s="20"/>
      <c r="K26" s="20"/>
      <c r="L26" s="20">
        <f>F26*30%</f>
        <v>503.4</v>
      </c>
      <c r="M26" s="20"/>
      <c r="N26" s="20"/>
      <c r="O26" s="20"/>
      <c r="P26" s="20"/>
      <c r="Q26" s="20"/>
      <c r="R26" s="20">
        <f t="shared" si="2"/>
        <v>167.8</v>
      </c>
      <c r="S26" s="20">
        <f t="shared" si="3"/>
        <v>2349.2000000000003</v>
      </c>
      <c r="T26" s="23"/>
      <c r="U26" s="20">
        <f t="shared" si="4"/>
        <v>28190.4</v>
      </c>
    </row>
    <row r="27" spans="2:21" s="12" customFormat="1" ht="15.75">
      <c r="B27" s="19">
        <v>13</v>
      </c>
      <c r="C27" s="19" t="s">
        <v>21</v>
      </c>
      <c r="D27" s="20">
        <v>1678</v>
      </c>
      <c r="E27" s="19">
        <v>1</v>
      </c>
      <c r="F27" s="20">
        <f t="shared" si="0"/>
        <v>1678</v>
      </c>
      <c r="G27" s="20"/>
      <c r="H27" s="20"/>
      <c r="I27" s="20"/>
      <c r="J27" s="20"/>
      <c r="K27" s="20">
        <f>F27*0.2</f>
        <v>335.6</v>
      </c>
      <c r="L27" s="20"/>
      <c r="M27" s="20"/>
      <c r="N27" s="20"/>
      <c r="O27" s="20"/>
      <c r="P27" s="20"/>
      <c r="Q27" s="20"/>
      <c r="R27" s="20">
        <f t="shared" si="2"/>
        <v>167.8</v>
      </c>
      <c r="S27" s="20">
        <f t="shared" si="3"/>
        <v>2181.4</v>
      </c>
      <c r="T27" s="23"/>
      <c r="U27" s="20">
        <f t="shared" si="4"/>
        <v>26176.800000000003</v>
      </c>
    </row>
    <row r="28" spans="2:21" s="12" customFormat="1" ht="15.75">
      <c r="B28" s="19">
        <v>14</v>
      </c>
      <c r="C28" s="19" t="s">
        <v>21</v>
      </c>
      <c r="D28" s="20">
        <v>1678</v>
      </c>
      <c r="E28" s="19">
        <v>1</v>
      </c>
      <c r="F28" s="20">
        <f t="shared" si="0"/>
        <v>1678</v>
      </c>
      <c r="G28" s="20"/>
      <c r="H28" s="20"/>
      <c r="I28" s="20"/>
      <c r="J28" s="20"/>
      <c r="K28" s="20"/>
      <c r="L28" s="20">
        <f t="shared" si="1"/>
        <v>503.4</v>
      </c>
      <c r="M28" s="20"/>
      <c r="N28" s="20"/>
      <c r="O28" s="20"/>
      <c r="P28" s="20"/>
      <c r="Q28" s="20"/>
      <c r="R28" s="20">
        <f t="shared" si="2"/>
        <v>167.8</v>
      </c>
      <c r="S28" s="20">
        <f t="shared" si="3"/>
        <v>2349.2000000000003</v>
      </c>
      <c r="T28" s="23"/>
      <c r="U28" s="20">
        <f t="shared" si="4"/>
        <v>28190.4</v>
      </c>
    </row>
    <row r="29" spans="2:21" s="12" customFormat="1" ht="15.75">
      <c r="B29" s="19">
        <v>15</v>
      </c>
      <c r="C29" s="19" t="s">
        <v>21</v>
      </c>
      <c r="D29" s="20">
        <v>1551</v>
      </c>
      <c r="E29" s="19">
        <v>1</v>
      </c>
      <c r="F29" s="20">
        <f t="shared" si="0"/>
        <v>1551</v>
      </c>
      <c r="G29" s="20"/>
      <c r="H29" s="20"/>
      <c r="I29" s="20"/>
      <c r="J29" s="20"/>
      <c r="K29" s="20">
        <f>F29*20%</f>
        <v>310.20000000000005</v>
      </c>
      <c r="L29" s="20"/>
      <c r="M29" s="20"/>
      <c r="N29" s="20"/>
      <c r="O29" s="20"/>
      <c r="P29" s="20"/>
      <c r="Q29" s="20"/>
      <c r="R29" s="20">
        <f t="shared" si="2"/>
        <v>155.10000000000002</v>
      </c>
      <c r="S29" s="20">
        <f t="shared" si="3"/>
        <v>2016.3000000000002</v>
      </c>
      <c r="T29" s="23"/>
      <c r="U29" s="20">
        <f t="shared" si="4"/>
        <v>24195.600000000002</v>
      </c>
    </row>
    <row r="30" spans="2:21" s="12" customFormat="1" ht="15.75">
      <c r="B30" s="19">
        <v>8</v>
      </c>
      <c r="C30" s="19" t="s">
        <v>12</v>
      </c>
      <c r="D30" s="20">
        <v>1312</v>
      </c>
      <c r="E30" s="19">
        <v>1</v>
      </c>
      <c r="F30" s="20">
        <f t="shared" si="0"/>
        <v>1312</v>
      </c>
      <c r="G30" s="20"/>
      <c r="H30" s="20"/>
      <c r="I30" s="20"/>
      <c r="J30" s="20"/>
      <c r="K30" s="20">
        <f>F30*20%</f>
        <v>262.40000000000003</v>
      </c>
      <c r="L30" s="20"/>
      <c r="M30" s="20"/>
      <c r="N30" s="20"/>
      <c r="O30" s="20"/>
      <c r="P30" s="20"/>
      <c r="Q30" s="20">
        <v>131.2</v>
      </c>
      <c r="R30" s="20"/>
      <c r="S30" s="20">
        <f aca="true" t="shared" si="6" ref="S30:S35">F30+G30+H30+J30+K30+L30+M30+N30+O30+P30+R30+I30+Q30</f>
        <v>1705.6000000000001</v>
      </c>
      <c r="T30" s="21"/>
      <c r="U30" s="20">
        <f t="shared" si="4"/>
        <v>20467.2</v>
      </c>
    </row>
    <row r="31" spans="2:21" s="12" customFormat="1" ht="15.75">
      <c r="B31" s="19">
        <v>15</v>
      </c>
      <c r="C31" s="19" t="s">
        <v>13</v>
      </c>
      <c r="D31" s="20">
        <v>1233</v>
      </c>
      <c r="E31" s="19">
        <v>1</v>
      </c>
      <c r="F31" s="20">
        <f t="shared" si="0"/>
        <v>1233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98.64</v>
      </c>
      <c r="R31" s="20"/>
      <c r="S31" s="20">
        <f t="shared" si="6"/>
        <v>1331.64</v>
      </c>
      <c r="T31" s="14"/>
      <c r="U31" s="20">
        <f t="shared" si="4"/>
        <v>15979.68</v>
      </c>
    </row>
    <row r="32" spans="2:21" s="12" customFormat="1" ht="31.5">
      <c r="B32" s="19">
        <v>16</v>
      </c>
      <c r="C32" s="19" t="s">
        <v>14</v>
      </c>
      <c r="D32" s="20">
        <v>1218</v>
      </c>
      <c r="E32" s="19">
        <v>1</v>
      </c>
      <c r="F32" s="20">
        <f t="shared" si="0"/>
        <v>1218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121.8</v>
      </c>
      <c r="R32" s="20"/>
      <c r="S32" s="20">
        <f t="shared" si="6"/>
        <v>1339.8</v>
      </c>
      <c r="T32" s="14"/>
      <c r="U32" s="20">
        <f t="shared" si="4"/>
        <v>16077.599999999999</v>
      </c>
    </row>
    <row r="33" spans="2:21" s="12" customFormat="1" ht="15.75">
      <c r="B33" s="19">
        <v>20</v>
      </c>
      <c r="C33" s="19" t="s">
        <v>15</v>
      </c>
      <c r="D33" s="20">
        <v>1223</v>
      </c>
      <c r="E33" s="19">
        <v>1</v>
      </c>
      <c r="F33" s="20">
        <f t="shared" si="0"/>
        <v>1223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489.2</v>
      </c>
      <c r="R33" s="20"/>
      <c r="S33" s="20">
        <f t="shared" si="6"/>
        <v>1712.2</v>
      </c>
      <c r="T33" s="14"/>
      <c r="U33" s="20">
        <f t="shared" si="4"/>
        <v>20546.4</v>
      </c>
    </row>
    <row r="34" spans="2:21" s="12" customFormat="1" ht="31.5">
      <c r="B34" s="19">
        <v>22</v>
      </c>
      <c r="C34" s="19" t="s">
        <v>16</v>
      </c>
      <c r="D34" s="20">
        <v>1223</v>
      </c>
      <c r="E34" s="19">
        <v>1</v>
      </c>
      <c r="F34" s="20">
        <f t="shared" si="0"/>
        <v>1223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6"/>
        <v>1223</v>
      </c>
      <c r="T34" s="14"/>
      <c r="U34" s="20">
        <f t="shared" si="4"/>
        <v>14676</v>
      </c>
    </row>
    <row r="35" spans="2:21" s="12" customFormat="1" ht="31.5">
      <c r="B35" s="19">
        <v>23</v>
      </c>
      <c r="C35" s="19" t="s">
        <v>17</v>
      </c>
      <c r="D35" s="20">
        <v>1218</v>
      </c>
      <c r="E35" s="19">
        <v>2</v>
      </c>
      <c r="F35" s="20">
        <f t="shared" si="0"/>
        <v>2436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243.6</v>
      </c>
      <c r="R35" s="20"/>
      <c r="S35" s="20">
        <f t="shared" si="6"/>
        <v>2679.6</v>
      </c>
      <c r="T35" s="14"/>
      <c r="U35" s="20">
        <f t="shared" si="4"/>
        <v>32155.199999999997</v>
      </c>
    </row>
    <row r="36" spans="2:21" s="12" customFormat="1" ht="15.75">
      <c r="B36" s="1"/>
      <c r="C36" s="1" t="s">
        <v>2</v>
      </c>
      <c r="D36" s="22">
        <f>SUM(D14:D35)</f>
        <v>35581.9</v>
      </c>
      <c r="E36" s="1">
        <f>SUM(E14:E35)</f>
        <v>26</v>
      </c>
      <c r="F36" s="22">
        <f>SUM(F14:F35)</f>
        <v>41987.4</v>
      </c>
      <c r="G36" s="22">
        <f aca="true" t="shared" si="7" ref="G36:Q36">SUM(G14:G35)</f>
        <v>2240</v>
      </c>
      <c r="H36" s="22">
        <f t="shared" si="7"/>
        <v>206.20000000000002</v>
      </c>
      <c r="I36" s="22">
        <f t="shared" si="7"/>
        <v>103.10000000000001</v>
      </c>
      <c r="J36" s="22">
        <f t="shared" si="7"/>
        <v>195.89000000000001</v>
      </c>
      <c r="K36" s="22">
        <f t="shared" si="7"/>
        <v>3413.5000000000005</v>
      </c>
      <c r="L36" s="22">
        <f t="shared" si="7"/>
        <v>5360.4</v>
      </c>
      <c r="M36" s="22">
        <f t="shared" si="7"/>
        <v>180.60000000000002</v>
      </c>
      <c r="N36" s="22">
        <f t="shared" si="7"/>
        <v>2502.8</v>
      </c>
      <c r="O36" s="22">
        <f t="shared" si="7"/>
        <v>2760.991</v>
      </c>
      <c r="P36" s="22">
        <f t="shared" si="7"/>
        <v>163.78</v>
      </c>
      <c r="Q36" s="22">
        <f t="shared" si="7"/>
        <v>1084.4399999999998</v>
      </c>
      <c r="R36" s="22">
        <f>SUM(R14:R35)</f>
        <v>3558.2400000000002</v>
      </c>
      <c r="S36" s="22">
        <f>SUM(S14:S35)</f>
        <v>63757.34099999999</v>
      </c>
      <c r="T36" s="22">
        <f>SUM(T14:T35)</f>
        <v>0</v>
      </c>
      <c r="U36" s="22">
        <f>SUM(U14:U35)</f>
        <v>765088.092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34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32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/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/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2"/>
      <c r="I42" s="42"/>
      <c r="J42" s="42"/>
      <c r="K42" s="18"/>
      <c r="L42" s="42"/>
      <c r="M42" s="42"/>
      <c r="N42" s="11"/>
      <c r="O42" s="11"/>
      <c r="P42" s="11"/>
      <c r="Q42" s="11"/>
      <c r="R42" s="10"/>
      <c r="S42" s="10"/>
      <c r="T42" s="10"/>
      <c r="U42" s="10"/>
    </row>
    <row r="43" spans="2:21" s="12" customFormat="1" ht="15.75">
      <c r="B43" s="11"/>
      <c r="C43" s="11" t="s">
        <v>35</v>
      </c>
      <c r="D43" s="11"/>
      <c r="E43" s="11"/>
      <c r="F43" s="11"/>
      <c r="G43" s="11"/>
      <c r="H43" s="17"/>
      <c r="I43" s="18"/>
      <c r="J43" s="18"/>
      <c r="K43" s="18"/>
      <c r="L43" s="18"/>
      <c r="M43" s="18"/>
      <c r="N43" s="11"/>
      <c r="O43" s="11" t="s">
        <v>33</v>
      </c>
      <c r="P43" s="11"/>
      <c r="Q43" s="11"/>
      <c r="R43" s="10"/>
      <c r="S43" s="10"/>
      <c r="T43" s="10"/>
      <c r="U43" s="10"/>
    </row>
    <row r="44" s="12" customFormat="1" ht="15"/>
    <row r="45" s="12" customFormat="1" ht="15"/>
    <row r="46" s="12" customFormat="1" ht="15"/>
  </sheetData>
  <sheetProtection/>
  <mergeCells count="18"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M11:P11"/>
    <mergeCell ref="H42:J42"/>
    <mergeCell ref="L42:M42"/>
    <mergeCell ref="M3:R3"/>
    <mergeCell ref="M4:R4"/>
    <mergeCell ref="R11:R13"/>
    <mergeCell ref="F8:N8"/>
    <mergeCell ref="F11:F13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мво</cp:lastModifiedBy>
  <cp:lastPrinted>2016-09-28T13:40:48Z</cp:lastPrinted>
  <dcterms:created xsi:type="dcterms:W3CDTF">2005-08-22T12:03:35Z</dcterms:created>
  <dcterms:modified xsi:type="dcterms:W3CDTF">2016-10-03T09:09:35Z</dcterms:modified>
  <cp:category/>
  <cp:version/>
  <cp:contentType/>
  <cp:contentStatus/>
</cp:coreProperties>
</file>